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first-investment-long-term-plan\resources\"/>
    </mc:Choice>
  </mc:AlternateContent>
  <xr:revisionPtr revIDLastSave="0" documentId="13_ncr:1_{F44A4A54-9C6E-4FAD-A043-269E3E34338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uide" sheetId="1" r:id="rId1"/>
    <sheet name="Inputs" sheetId="2" r:id="rId2"/>
    <sheet name="Results" sheetId="3" r:id="rId3"/>
    <sheet name="Calculation" sheetId="4" r:id="rId4"/>
  </sheets>
  <definedNames>
    <definedName name="_xlnm.Print_Area" localSheetId="3">Calculation!$A$1:$B$17</definedName>
    <definedName name="_xlnm.Print_Area" localSheetId="0">Guide!$A$1:$D$13</definedName>
    <definedName name="_xlnm.Print_Area" localSheetId="1">Inputs!$A$1:$G$17</definedName>
    <definedName name="_xlnm.Print_Area" localSheetId="2">Results!$A$1:$G$20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4" l="1"/>
  <c r="B18" i="3" s="1"/>
  <c r="B15" i="4"/>
  <c r="B14" i="4"/>
  <c r="A10" i="4"/>
  <c r="E10" i="4" s="1"/>
  <c r="A9" i="4"/>
  <c r="C9" i="4" s="1"/>
  <c r="A8" i="4"/>
  <c r="E8" i="4" s="1"/>
  <c r="A7" i="4"/>
  <c r="B7" i="4" s="1"/>
  <c r="A6" i="4"/>
  <c r="A5" i="4"/>
  <c r="G11" i="3"/>
  <c r="F11" i="3"/>
  <c r="E11" i="3"/>
  <c r="D11" i="3"/>
  <c r="C11" i="3"/>
  <c r="B11" i="3"/>
  <c r="A11" i="3"/>
  <c r="G10" i="3"/>
  <c r="F10" i="3"/>
  <c r="E10" i="3"/>
  <c r="D10" i="3"/>
  <c r="C10" i="3"/>
  <c r="B10" i="3"/>
  <c r="A10" i="3"/>
  <c r="G9" i="3"/>
  <c r="F9" i="3"/>
  <c r="E9" i="3"/>
  <c r="D9" i="3"/>
  <c r="C9" i="3"/>
  <c r="B9" i="3"/>
  <c r="A9" i="3"/>
  <c r="G8" i="3"/>
  <c r="F8" i="3"/>
  <c r="E8" i="3"/>
  <c r="D8" i="3"/>
  <c r="C8" i="3"/>
  <c r="B8" i="3"/>
  <c r="A8" i="3"/>
  <c r="A7" i="3"/>
  <c r="A6" i="3"/>
  <c r="B17" i="3" l="1"/>
  <c r="D7" i="4"/>
  <c r="E7" i="4"/>
  <c r="C7" i="4"/>
  <c r="C10" i="4"/>
  <c r="D10" i="4"/>
  <c r="D9" i="4"/>
  <c r="E9" i="4"/>
  <c r="C8" i="4"/>
  <c r="B5" i="4"/>
  <c r="C5" i="4"/>
  <c r="B8" i="4"/>
  <c r="D8" i="4"/>
  <c r="B10" i="4"/>
  <c r="B6" i="4"/>
  <c r="D6" i="4" s="1"/>
  <c r="C6" i="4"/>
  <c r="E6" i="4" s="1"/>
  <c r="C7" i="3" s="1"/>
  <c r="B9" i="4"/>
  <c r="B12" i="4" l="1"/>
  <c r="B16" i="4" s="1"/>
  <c r="E5" i="4"/>
  <c r="C6" i="3" s="1"/>
  <c r="D5" i="4"/>
  <c r="B6" i="3" l="1"/>
  <c r="B13" i="3"/>
  <c r="B7" i="3"/>
  <c r="N9" i="4"/>
  <c r="H8" i="4"/>
  <c r="J5" i="4"/>
  <c r="G8" i="4"/>
  <c r="I5" i="4"/>
  <c r="B16" i="3"/>
  <c r="G10" i="4"/>
  <c r="B15" i="3"/>
  <c r="G7" i="4"/>
  <c r="K8" i="4"/>
  <c r="M9" i="4"/>
  <c r="J7" i="4"/>
  <c r="L9" i="4"/>
  <c r="F8" i="4"/>
  <c r="N6" i="4"/>
  <c r="F7" i="3" s="1"/>
  <c r="G7" i="3" s="1"/>
  <c r="H5" i="4"/>
  <c r="I10" i="4"/>
  <c r="J8" i="4"/>
  <c r="K9" i="4"/>
  <c r="M6" i="4"/>
  <c r="E7" i="3" s="1"/>
  <c r="G5" i="4"/>
  <c r="I6" i="4"/>
  <c r="F9" i="4"/>
  <c r="H6" i="4"/>
  <c r="J10" i="4"/>
  <c r="H10" i="4"/>
  <c r="F10" i="4"/>
  <c r="L8" i="4"/>
  <c r="L5" i="4"/>
  <c r="D6" i="3" s="1"/>
  <c r="K5" i="4"/>
  <c r="J9" i="4"/>
  <c r="L6" i="4"/>
  <c r="D7" i="3" s="1"/>
  <c r="F5" i="4"/>
  <c r="F6" i="4"/>
  <c r="K7" i="4"/>
  <c r="I7" i="4"/>
  <c r="H7" i="4"/>
  <c r="B14" i="3"/>
  <c r="M8" i="4"/>
  <c r="M5" i="4"/>
  <c r="E6" i="3" s="1"/>
  <c r="I9" i="4"/>
  <c r="K6" i="4"/>
  <c r="M10" i="4"/>
  <c r="G9" i="4"/>
  <c r="N7" i="4"/>
  <c r="K10" i="4"/>
  <c r="M7" i="4"/>
  <c r="G6" i="4"/>
  <c r="N8" i="4"/>
  <c r="N5" i="4"/>
  <c r="F6" i="3" s="1"/>
  <c r="G6" i="3" s="1"/>
  <c r="A3" i="3"/>
  <c r="N10" i="4"/>
  <c r="H9" i="4"/>
  <c r="J6" i="4"/>
  <c r="L10" i="4"/>
  <c r="L7" i="4"/>
  <c r="F7" i="4"/>
  <c r="I8" i="4"/>
  <c r="B13" i="4"/>
</calcChain>
</file>

<file path=xl/sharedStrings.xml><?xml version="1.0" encoding="utf-8"?>
<sst xmlns="http://schemas.openxmlformats.org/spreadsheetml/2006/main" count="82" uniqueCount="62">
  <si>
    <t>I3 | Contribution &amp; Rebalance Planner</t>
  </si>
  <si>
    <t>Investing You Can Explain | Groundwell Press | YOUR COPY | USD | v1.0</t>
  </si>
  <si>
    <t>Save a personal copy. Gold cells are editable. White cells calculate. Formula protection has no password; unprotect a sheet to inspect it.</t>
  </si>
  <si>
    <t>Use desktop Microsoft Excel. No macros, links to accounts, live prices, or automatic orders. PDF is a reading aid; it cannot recalculate.</t>
  </si>
  <si>
    <t>Known zero must be recorded explicitly. Unknown, invalid, and inactive are different states. Changing one input does not confirm other inputs.</t>
  </si>
  <si>
    <t>1. Define one portfolio scope and one as-of date in Inputs. Include every holding in that scope, including its existing cash. Do not count existing cash as new money again.</t>
  </si>
  <si>
    <t>2. Enter a nonnegative value and reader-chosen target for each active category. Set value and target states separately. Targets must total 100%; this tool never chooses or normalizes them.</t>
  </si>
  <si>
    <t>3. Enter NEW dollars available after any transaction allowance. In Results, proposed dollars use positive target shortfalls. Overweight positions receive no new dollars in this method.</t>
  </si>
  <si>
    <t>4. Rounded cents are assigned by largest fractional remainder; ties use row order. Check the conservation line. The tool models dollars, not prices, shares, or orders.</t>
  </si>
  <si>
    <t>5. A threshold is a number of percentage POINTS. Missing threshold preserves allocation but leaves review status pending. Review means evaluate; it does not authorize a sale.</t>
  </si>
  <si>
    <t>Example: $7,000/$3,000 at 60%/40% with $1,000 new gives $0/$1,000; after = 63.64%/36.36%. It cannot achieve 60/40 with that contribution.</t>
  </si>
  <si>
    <t>Read Chapter 7 for no-sale limits and Chapter 8 for a changed personal situation. Educational scenarios, not a personalized allocation recommendation.</t>
  </si>
  <si>
    <t>Set the scope before the dollars</t>
  </si>
  <si>
    <t>Active rows must represent the complete scope. Inactive rows require no values.</t>
  </si>
  <si>
    <t>Portfolio / goal</t>
  </si>
  <si>
    <t>As-of date (YYYY-MM-DD)</t>
  </si>
  <si>
    <t>NEW dollars, net of costs</t>
  </si>
  <si>
    <t>Review threshold, points</t>
  </si>
  <si>
    <t>Use</t>
  </si>
  <si>
    <t>Category</t>
  </si>
  <si>
    <t>Current USD</t>
  </si>
  <si>
    <t>Value state</t>
  </si>
  <si>
    <t>Target %</t>
  </si>
  <si>
    <t>Target state</t>
  </si>
  <si>
    <t>Account / source</t>
  </si>
  <si>
    <t>Active</t>
  </si>
  <si>
    <t>Unknown</t>
  </si>
  <si>
    <t>Inactive</t>
  </si>
  <si>
    <t>Input errors cannot be bypassed by pasting: negative values, text in numeric cells, unknown states and target sums other than 100% block the affected results.</t>
  </si>
  <si>
    <t>Your next contribution, made visible</t>
  </si>
  <si>
    <t>A proposal in dollars. Check holdings, trading costs and your personal plan before any order.</t>
  </si>
  <si>
    <t>Current %</t>
  </si>
  <si>
    <t>New USD</t>
  </si>
  <si>
    <t>After USD</t>
  </si>
  <si>
    <t>After %</t>
  </si>
  <si>
    <t>Residual points</t>
  </si>
  <si>
    <t>Current total USD</t>
  </si>
  <si>
    <t>Assigned USD</t>
  </si>
  <si>
    <t>Unassigned USD</t>
  </si>
  <si>
    <t>Conservation</t>
  </si>
  <si>
    <t>Review before</t>
  </si>
  <si>
    <t>Review after</t>
  </si>
  <si>
    <t>A partial contribution can reduce drift without reaching the target. Reaching a target may require more new money, a later review, or a deliberate sale decision outside this tool.</t>
  </si>
  <si>
    <t>Transparent calculation</t>
  </si>
  <si>
    <t>Formula audit sheet. Results presents the same values in a readable plan.</t>
  </si>
  <si>
    <t>Value ready</t>
  </si>
  <si>
    <t>Target ready</t>
  </si>
  <si>
    <t>Value</t>
  </si>
  <si>
    <t>Target</t>
  </si>
  <si>
    <t>Target USD</t>
  </si>
  <si>
    <t>Shortfall</t>
  </si>
  <si>
    <t>Raw cents</t>
  </si>
  <si>
    <t>Floor cents</t>
  </si>
  <si>
    <t>Fraction</t>
  </si>
  <si>
    <t>Rank</t>
  </si>
  <si>
    <t>After weight</t>
  </si>
  <si>
    <t>Current total</t>
  </si>
  <si>
    <t>Targets ready</t>
  </si>
  <si>
    <t>Contribution ready</t>
  </si>
  <si>
    <t>Scope and date</t>
  </si>
  <si>
    <t>Allocation state</t>
  </si>
  <si>
    <t>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</si>
</sst>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;\$0.00"/>
  </numFmts>
  <fonts count="3" x14ac:knownFonts="1">
    <font>
      <sz val="11"/>
      <color rgb="FF16372F"/>
      <name val="Arial"/>
    </font>
    <font>
      <b/>
      <sz val="19"/>
      <color rgb="FFFFFFFF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6372F"/>
        <bgColor indexed="64"/>
      </patternFill>
    </fill>
    <fill>
      <patternFill patternType="solid">
        <fgColor rgb="FFFFEFB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49" fontId="0" fillId="3" borderId="0" xfId="0" applyNumberFormat="1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/>
      <protection locked="0"/>
    </xf>
    <xf numFmtId="10" fontId="0" fillId="3" borderId="0" xfId="0" applyNumberFormat="1" applyFill="1" applyAlignment="1" applyProtection="1">
      <alignment vertical="center"/>
      <protection locked="0"/>
    </xf>
    <xf numFmtId="164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49" fontId="0" fillId="3" borderId="0" xfId="0" applyNumberFormat="1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2" fillId="2" borderId="0" xfId="0" applyFont="1" applyFill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showGridLines="0" workbookViewId="0">
      <pane ySplit="3" topLeftCell="A4" activePane="bottomLeft" state="frozen"/>
      <selection pane="bottomLeft" sqref="A1:D1"/>
    </sheetView>
  </sheetViews>
  <sheetFormatPr defaultRowHeight="14.25" x14ac:dyDescent="0.2"/>
  <cols>
    <col min="1" max="4" width="24" customWidth="1"/>
  </cols>
  <sheetData>
    <row r="1" spans="1:4" ht="42" customHeight="1" x14ac:dyDescent="0.2">
      <c r="A1" s="8" t="s">
        <v>0</v>
      </c>
      <c r="B1" s="9"/>
      <c r="C1" s="9"/>
      <c r="D1" s="9"/>
    </row>
    <row r="2" spans="1:4" ht="42" customHeight="1" x14ac:dyDescent="0.2">
      <c r="A2" s="9" t="s">
        <v>1</v>
      </c>
      <c r="B2" s="9"/>
      <c r="C2" s="9"/>
      <c r="D2" s="9"/>
    </row>
    <row r="4" spans="1:4" ht="63.95" customHeight="1" x14ac:dyDescent="0.2">
      <c r="A4" s="9" t="s">
        <v>2</v>
      </c>
      <c r="B4" s="9"/>
      <c r="C4" s="9"/>
      <c r="D4" s="9"/>
    </row>
    <row r="5" spans="1:4" ht="63.95" customHeight="1" x14ac:dyDescent="0.2">
      <c r="A5" s="9" t="s">
        <v>3</v>
      </c>
      <c r="B5" s="9"/>
      <c r="C5" s="9"/>
      <c r="D5" s="9"/>
    </row>
    <row r="6" spans="1:4" ht="63.95" customHeight="1" x14ac:dyDescent="0.2">
      <c r="A6" s="9" t="s">
        <v>4</v>
      </c>
      <c r="B6" s="9"/>
      <c r="C6" s="9"/>
      <c r="D6" s="9"/>
    </row>
    <row r="7" spans="1:4" ht="63.95" customHeight="1" x14ac:dyDescent="0.2">
      <c r="A7" s="9" t="s">
        <v>5</v>
      </c>
      <c r="B7" s="9"/>
      <c r="C7" s="9"/>
      <c r="D7" s="9"/>
    </row>
    <row r="8" spans="1:4" ht="63.95" customHeight="1" x14ac:dyDescent="0.2">
      <c r="A8" s="9" t="s">
        <v>6</v>
      </c>
      <c r="B8" s="9"/>
      <c r="C8" s="9"/>
      <c r="D8" s="9"/>
    </row>
    <row r="9" spans="1:4" ht="63.95" customHeight="1" x14ac:dyDescent="0.2">
      <c r="A9" s="9" t="s">
        <v>7</v>
      </c>
      <c r="B9" s="9"/>
      <c r="C9" s="9"/>
      <c r="D9" s="9"/>
    </row>
    <row r="10" spans="1:4" ht="63.95" customHeight="1" x14ac:dyDescent="0.2">
      <c r="A10" s="9" t="s">
        <v>8</v>
      </c>
      <c r="B10" s="9"/>
      <c r="C10" s="9"/>
      <c r="D10" s="9"/>
    </row>
    <row r="11" spans="1:4" ht="63.95" customHeight="1" x14ac:dyDescent="0.2">
      <c r="A11" s="9" t="s">
        <v>9</v>
      </c>
      <c r="B11" s="9"/>
      <c r="C11" s="9"/>
      <c r="D11" s="9"/>
    </row>
    <row r="12" spans="1:4" ht="63.95" customHeight="1" x14ac:dyDescent="0.2">
      <c r="A12" s="9" t="s">
        <v>10</v>
      </c>
      <c r="B12" s="9"/>
      <c r="C12" s="9"/>
      <c r="D12" s="9"/>
    </row>
    <row r="13" spans="1:4" ht="63.95" customHeight="1" x14ac:dyDescent="0.2">
      <c r="A13" s="9" t="s">
        <v>11</v>
      </c>
      <c r="B13" s="9"/>
      <c r="C13" s="9"/>
      <c r="D13" s="9"/>
    </row>
  </sheetData>
  <sheetProtection sheet="1" objects="1" scenarios="1"/>
  <mergeCells count="12">
    <mergeCell ref="A12:D12"/>
    <mergeCell ref="A13:D13"/>
    <mergeCell ref="A7:D7"/>
    <mergeCell ref="A8:D8"/>
    <mergeCell ref="A9:D9"/>
    <mergeCell ref="A10:D10"/>
    <mergeCell ref="A11:D11"/>
    <mergeCell ref="A1:D1"/>
    <mergeCell ref="A2:D2"/>
    <mergeCell ref="A4:D4"/>
    <mergeCell ref="A5:D5"/>
    <mergeCell ref="A6:D6"/>
  </mergeCells>
  <pageMargins left="0.35" right="0.35" top="0.4" bottom="0.4" header="0.2" footer="0.2"/>
  <pageSetup scale="95" fitToHeight="0" orientation="portrait" r:id="rId1"/>
  <headerFooter>
    <oddFooter>&amp;CInvesting You Can Explain | I3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showGridLines="0" workbookViewId="0">
      <pane ySplit="3" topLeftCell="A4" activePane="bottomLeft" state="frozen"/>
      <selection pane="bottomLeft" sqref="A1:G1"/>
    </sheetView>
  </sheetViews>
  <sheetFormatPr defaultRowHeight="14.25" x14ac:dyDescent="0.2"/>
  <cols>
    <col min="1" max="1" width="16" customWidth="1"/>
    <col min="2" max="2" width="25" customWidth="1"/>
    <col min="3" max="6" width="16" customWidth="1"/>
    <col min="7" max="7" width="34" customWidth="1"/>
  </cols>
  <sheetData>
    <row r="1" spans="1:7" ht="42" customHeight="1" x14ac:dyDescent="0.2">
      <c r="A1" s="8" t="s">
        <v>12</v>
      </c>
      <c r="B1" s="9"/>
      <c r="C1" s="9"/>
      <c r="D1" s="9"/>
      <c r="E1" s="9"/>
      <c r="F1" s="9"/>
      <c r="G1" s="9"/>
    </row>
    <row r="2" spans="1:7" ht="42" customHeight="1" x14ac:dyDescent="0.2">
      <c r="A2" s="9" t="s">
        <v>13</v>
      </c>
      <c r="B2" s="9"/>
      <c r="C2" s="9"/>
      <c r="D2" s="9"/>
      <c r="E2" s="9"/>
      <c r="F2" s="9"/>
      <c r="G2" s="9"/>
    </row>
    <row r="4" spans="1:7" ht="32.1" customHeight="1" x14ac:dyDescent="0.2">
      <c r="A4" s="9" t="s">
        <v>14</v>
      </c>
      <c r="B4" s="9"/>
      <c r="C4" s="10"/>
      <c r="D4" s="9"/>
      <c r="E4" s="9"/>
      <c r="F4" s="9"/>
      <c r="G4" s="9"/>
    </row>
    <row r="5" spans="1:7" ht="32.1" customHeight="1" x14ac:dyDescent="0.2">
      <c r="A5" s="9" t="s">
        <v>15</v>
      </c>
      <c r="B5" s="9"/>
      <c r="C5" s="10"/>
      <c r="D5" s="9"/>
      <c r="E5" s="9"/>
      <c r="F5" s="9"/>
      <c r="G5" s="9"/>
    </row>
    <row r="6" spans="1:7" ht="32.1" customHeight="1" x14ac:dyDescent="0.2">
      <c r="A6" s="9" t="s">
        <v>16</v>
      </c>
      <c r="B6" s="9"/>
      <c r="C6" s="11"/>
      <c r="D6" s="9"/>
      <c r="E6" s="9"/>
      <c r="F6" s="9"/>
      <c r="G6" s="9"/>
    </row>
    <row r="7" spans="1:7" ht="32.1" customHeight="1" x14ac:dyDescent="0.2">
      <c r="A7" s="9" t="s">
        <v>17</v>
      </c>
      <c r="B7" s="9"/>
      <c r="C7" s="12"/>
      <c r="D7" s="9"/>
      <c r="E7" s="9"/>
      <c r="F7" s="9"/>
      <c r="G7" s="9"/>
    </row>
    <row r="9" spans="1:7" ht="42" customHeight="1" x14ac:dyDescent="0.2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24</v>
      </c>
    </row>
    <row r="10" spans="1:7" ht="50.1" customHeight="1" x14ac:dyDescent="0.2">
      <c r="A10" s="2" t="s">
        <v>25</v>
      </c>
      <c r="B10" s="2"/>
      <c r="C10" s="3"/>
      <c r="D10" s="2" t="s">
        <v>26</v>
      </c>
      <c r="E10" s="4"/>
      <c r="F10" s="2" t="s">
        <v>26</v>
      </c>
      <c r="G10" s="2"/>
    </row>
    <row r="11" spans="1:7" ht="50.1" customHeight="1" x14ac:dyDescent="0.2">
      <c r="A11" s="2" t="s">
        <v>25</v>
      </c>
      <c r="B11" s="2"/>
      <c r="C11" s="3"/>
      <c r="D11" s="2" t="s">
        <v>26</v>
      </c>
      <c r="E11" s="4"/>
      <c r="F11" s="2" t="s">
        <v>26</v>
      </c>
      <c r="G11" s="2"/>
    </row>
    <row r="12" spans="1:7" ht="50.1" customHeight="1" x14ac:dyDescent="0.2">
      <c r="A12" s="2" t="s">
        <v>27</v>
      </c>
      <c r="B12" s="2"/>
      <c r="C12" s="3"/>
      <c r="D12" s="2" t="s">
        <v>26</v>
      </c>
      <c r="E12" s="4"/>
      <c r="F12" s="2" t="s">
        <v>26</v>
      </c>
      <c r="G12" s="2"/>
    </row>
    <row r="13" spans="1:7" ht="50.1" customHeight="1" x14ac:dyDescent="0.2">
      <c r="A13" s="2" t="s">
        <v>27</v>
      </c>
      <c r="B13" s="2"/>
      <c r="C13" s="3"/>
      <c r="D13" s="2" t="s">
        <v>26</v>
      </c>
      <c r="E13" s="4"/>
      <c r="F13" s="2" t="s">
        <v>26</v>
      </c>
      <c r="G13" s="2"/>
    </row>
    <row r="14" spans="1:7" ht="50.1" customHeight="1" x14ac:dyDescent="0.2">
      <c r="A14" s="2" t="s">
        <v>27</v>
      </c>
      <c r="B14" s="2"/>
      <c r="C14" s="3"/>
      <c r="D14" s="2" t="s">
        <v>26</v>
      </c>
      <c r="E14" s="4"/>
      <c r="F14" s="2" t="s">
        <v>26</v>
      </c>
      <c r="G14" s="2"/>
    </row>
    <row r="15" spans="1:7" ht="50.1" customHeight="1" x14ac:dyDescent="0.2">
      <c r="A15" s="2" t="s">
        <v>27</v>
      </c>
      <c r="B15" s="2"/>
      <c r="C15" s="3"/>
      <c r="D15" s="2" t="s">
        <v>26</v>
      </c>
      <c r="E15" s="4"/>
      <c r="F15" s="2" t="s">
        <v>26</v>
      </c>
      <c r="G15" s="2"/>
    </row>
    <row r="17" spans="1:7" ht="44.1" customHeight="1" x14ac:dyDescent="0.2">
      <c r="A17" s="9" t="s">
        <v>28</v>
      </c>
      <c r="B17" s="9"/>
      <c r="C17" s="9"/>
      <c r="D17" s="9"/>
      <c r="E17" s="9"/>
      <c r="F17" s="9"/>
      <c r="G17" s="9"/>
    </row>
  </sheetData>
  <sheetProtection sheet="1" objects="1" scenarios="1"/>
  <mergeCells count="11">
    <mergeCell ref="A6:B6"/>
    <mergeCell ref="C6:G6"/>
    <mergeCell ref="A7:B7"/>
    <mergeCell ref="C7:G7"/>
    <mergeCell ref="A17:G17"/>
    <mergeCell ref="A1:G1"/>
    <mergeCell ref="A2:G2"/>
    <mergeCell ref="A4:B4"/>
    <mergeCell ref="C4:G4"/>
    <mergeCell ref="A5:B5"/>
    <mergeCell ref="C5:G5"/>
  </mergeCells>
  <dataValidations count="2">
    <dataValidation type="list" allowBlank="1" showErrorMessage="1" errorTitle="Check input" error="Choose a listed state." sqref="A10:A15" xr:uid="{00000000-0002-0000-0100-000000000000}">
      <formula1>"Active,Inactive"</formula1>
    </dataValidation>
    <dataValidation type="list" allowBlank="1" showErrorMessage="1" errorTitle="Check input" error="Choose a listed state." sqref="D10:D15 F10:F15" xr:uid="{00000000-0002-0000-0100-000001000000}">
      <formula1>"Known,Zero,Scenario,Unknown"</formula1>
    </dataValidation>
  </dataValidations>
  <pageMargins left="0.35" right="0.35" top="0.4" bottom="0.4" header="0.2" footer="0.2"/>
  <pageSetup scale="87" fitToHeight="0" orientation="landscape" r:id="rId1"/>
  <headerFooter>
    <oddFooter>&amp;CInvesting You Can Explain | I3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showGridLines="0" tabSelected="1" zoomScale="90" zoomScaleNormal="90" workbookViewId="0">
      <pane ySplit="3" topLeftCell="A4" activePane="bottomLeft" state="frozen"/>
      <selection pane="bottomLeft" sqref="A1:G1"/>
    </sheetView>
  </sheetViews>
  <sheetFormatPr defaultRowHeight="14.25" x14ac:dyDescent="0.2"/>
  <cols>
    <col min="1" max="1" width="25" customWidth="1"/>
    <col min="2" max="2" width="16" customWidth="1"/>
    <col min="3" max="3" width="15" customWidth="1"/>
    <col min="4" max="6" width="16" customWidth="1"/>
    <col min="7" max="7" width="21" customWidth="1"/>
  </cols>
  <sheetData>
    <row r="1" spans="1:7" ht="36" customHeight="1" x14ac:dyDescent="0.2">
      <c r="A1" s="8" t="s">
        <v>29</v>
      </c>
      <c r="B1" s="9"/>
      <c r="C1" s="9"/>
      <c r="D1" s="9"/>
      <c r="E1" s="9"/>
      <c r="F1" s="9"/>
      <c r="G1" s="9"/>
    </row>
    <row r="2" spans="1:7" ht="32.1" customHeight="1" x14ac:dyDescent="0.2">
      <c r="A2" s="9" t="s">
        <v>30</v>
      </c>
      <c r="B2" s="9"/>
      <c r="C2" s="9"/>
      <c r="D2" s="9"/>
      <c r="E2" s="9"/>
      <c r="F2" s="9"/>
      <c r="G2" s="9"/>
    </row>
    <row r="3" spans="1:7" ht="24.95" customHeight="1" x14ac:dyDescent="0.2">
      <c r="A3" s="13" t="str">
        <f>Calculation!B16</f>
        <v>PENDING current values</v>
      </c>
      <c r="B3" s="9"/>
      <c r="C3" s="9"/>
      <c r="D3" s="9"/>
      <c r="E3" s="9"/>
      <c r="F3" s="9"/>
      <c r="G3" s="9"/>
    </row>
    <row r="5" spans="1:7" ht="35.1" customHeight="1" x14ac:dyDescent="0.2">
      <c r="A5" s="1" t="s">
        <v>19</v>
      </c>
      <c r="B5" s="1" t="s">
        <v>31</v>
      </c>
      <c r="C5" s="1" t="s">
        <v>22</v>
      </c>
      <c r="D5" s="1" t="s">
        <v>32</v>
      </c>
      <c r="E5" s="1" t="s">
        <v>33</v>
      </c>
      <c r="F5" s="1" t="s">
        <v>34</v>
      </c>
      <c r="G5" s="1" t="s">
        <v>35</v>
      </c>
    </row>
    <row r="6" spans="1:7" ht="32.1" customHeight="1" x14ac:dyDescent="0.2">
      <c r="A6" t="str">
        <f>IF(Inputs!A10="Inactive","Inactive",IF(Inputs!B10="","Name pending",Inputs!B10))</f>
        <v>Name pending</v>
      </c>
      <c r="B6" s="6" t="str">
        <f>IF(Inputs!A10="Inactive",0,IF(ISNUMBER(Calculation!$B$12),IF(Calculation!$B$12=0,"N/A",Calculation!D5/Calculation!$B$12),"PENDING values"))</f>
        <v>PENDING values</v>
      </c>
      <c r="C6" s="6" t="str">
        <f>IF(Inputs!A10="Inactive",0,Calculation!E5)</f>
        <v>PENDING target</v>
      </c>
      <c r="D6" s="5" t="str">
        <f>IF(Inputs!A10="Inactive",0,Calculation!L5)</f>
        <v>PENDING allocation</v>
      </c>
      <c r="E6" s="5" t="str">
        <f>IF(Inputs!A10="Inactive",0,Calculation!M5)</f>
        <v>PENDING allocation</v>
      </c>
      <c r="F6" s="6" t="str">
        <f>IF(Inputs!A10="Inactive",0,Calculation!N5)</f>
        <v>PENDING allocation</v>
      </c>
      <c r="G6" s="7" t="str">
        <f>IF(Inputs!A10="Inactive",0,IF(AND(ISNUMBER(F6),ISNUMBER(C6)),100*(F6-C6),"N/A / pending"))</f>
        <v>N/A / pending</v>
      </c>
    </row>
    <row r="7" spans="1:7" ht="32.1" customHeight="1" x14ac:dyDescent="0.2">
      <c r="A7" t="str">
        <f>IF(Inputs!A11="Inactive","Inactive",IF(Inputs!B11="","Name pending",Inputs!B11))</f>
        <v>Name pending</v>
      </c>
      <c r="B7" s="6" t="str">
        <f>IF(Inputs!A11="Inactive",0,IF(ISNUMBER(Calculation!$B$12),IF(Calculation!$B$12=0,"N/A",Calculation!D6/Calculation!$B$12),"PENDING values"))</f>
        <v>PENDING values</v>
      </c>
      <c r="C7" s="6" t="str">
        <f>IF(Inputs!A11="Inactive",0,Calculation!E6)</f>
        <v>PENDING target</v>
      </c>
      <c r="D7" s="5" t="str">
        <f>IF(Inputs!A11="Inactive",0,Calculation!L6)</f>
        <v>PENDING allocation</v>
      </c>
      <c r="E7" s="5" t="str">
        <f>IF(Inputs!A11="Inactive",0,Calculation!M6)</f>
        <v>PENDING allocation</v>
      </c>
      <c r="F7" s="6" t="str">
        <f>IF(Inputs!A11="Inactive",0,Calculation!N6)</f>
        <v>PENDING allocation</v>
      </c>
      <c r="G7" s="7" t="str">
        <f>IF(Inputs!A11="Inactive",0,IF(AND(ISNUMBER(F7),ISNUMBER(C7)),100*(F7-C7),"N/A / pending"))</f>
        <v>N/A / pending</v>
      </c>
    </row>
    <row r="8" spans="1:7" ht="20.100000000000001" customHeight="1" x14ac:dyDescent="0.2">
      <c r="A8" t="str">
        <f>IF(Inputs!A12="Inactive","Inactive",IF(Inputs!B12="","Name pending",Inputs!B12))</f>
        <v>Inactive</v>
      </c>
      <c r="B8" s="6">
        <f>IF(Inputs!A12="Inactive",0,IF(ISNUMBER(Calculation!$B$12),IF(Calculation!$B$12=0,"N/A",Calculation!D7/Calculation!$B$12),"PENDING values"))</f>
        <v>0</v>
      </c>
      <c r="C8" s="6">
        <f>IF(Inputs!A12="Inactive",0,Calculation!E7)</f>
        <v>0</v>
      </c>
      <c r="D8" s="5">
        <f>IF(Inputs!A12="Inactive",0,Calculation!L7)</f>
        <v>0</v>
      </c>
      <c r="E8" s="5">
        <f>IF(Inputs!A12="Inactive",0,Calculation!M7)</f>
        <v>0</v>
      </c>
      <c r="F8" s="6">
        <f>IF(Inputs!A12="Inactive",0,Calculation!N7)</f>
        <v>0</v>
      </c>
      <c r="G8" s="7">
        <f>IF(Inputs!A12="Inactive",0,IF(AND(ISNUMBER(F8),ISNUMBER(C8)),100*(F8-C8),"N/A / pending"))</f>
        <v>0</v>
      </c>
    </row>
    <row r="9" spans="1:7" ht="20.100000000000001" customHeight="1" x14ac:dyDescent="0.2">
      <c r="A9" t="str">
        <f>IF(Inputs!A13="Inactive","Inactive",IF(Inputs!B13="","Name pending",Inputs!B13))</f>
        <v>Inactive</v>
      </c>
      <c r="B9" s="6">
        <f>IF(Inputs!A13="Inactive",0,IF(ISNUMBER(Calculation!$B$12),IF(Calculation!$B$12=0,"N/A",Calculation!D8/Calculation!$B$12),"PENDING values"))</f>
        <v>0</v>
      </c>
      <c r="C9" s="6">
        <f>IF(Inputs!A13="Inactive",0,Calculation!E8)</f>
        <v>0</v>
      </c>
      <c r="D9" s="5">
        <f>IF(Inputs!A13="Inactive",0,Calculation!L8)</f>
        <v>0</v>
      </c>
      <c r="E9" s="5">
        <f>IF(Inputs!A13="Inactive",0,Calculation!M8)</f>
        <v>0</v>
      </c>
      <c r="F9" s="6">
        <f>IF(Inputs!A13="Inactive",0,Calculation!N8)</f>
        <v>0</v>
      </c>
      <c r="G9" s="7">
        <f>IF(Inputs!A13="Inactive",0,IF(AND(ISNUMBER(F9),ISNUMBER(C9)),100*(F9-C9),"N/A / pending"))</f>
        <v>0</v>
      </c>
    </row>
    <row r="10" spans="1:7" ht="20.100000000000001" customHeight="1" x14ac:dyDescent="0.2">
      <c r="A10" t="str">
        <f>IF(Inputs!A14="Inactive","Inactive",IF(Inputs!B14="","Name pending",Inputs!B14))</f>
        <v>Inactive</v>
      </c>
      <c r="B10" s="6">
        <f>IF(Inputs!A14="Inactive",0,IF(ISNUMBER(Calculation!$B$12),IF(Calculation!$B$12=0,"N/A",Calculation!D9/Calculation!$B$12),"PENDING values"))</f>
        <v>0</v>
      </c>
      <c r="C10" s="6">
        <f>IF(Inputs!A14="Inactive",0,Calculation!E9)</f>
        <v>0</v>
      </c>
      <c r="D10" s="5">
        <f>IF(Inputs!A14="Inactive",0,Calculation!L9)</f>
        <v>0</v>
      </c>
      <c r="E10" s="5">
        <f>IF(Inputs!A14="Inactive",0,Calculation!M9)</f>
        <v>0</v>
      </c>
      <c r="F10" s="6">
        <f>IF(Inputs!A14="Inactive",0,Calculation!N9)</f>
        <v>0</v>
      </c>
      <c r="G10" s="7">
        <f>IF(Inputs!A14="Inactive",0,IF(AND(ISNUMBER(F10),ISNUMBER(C10)),100*(F10-C10),"N/A / pending"))</f>
        <v>0</v>
      </c>
    </row>
    <row r="11" spans="1:7" ht="20.100000000000001" customHeight="1" x14ac:dyDescent="0.2">
      <c r="A11" t="str">
        <f>IF(Inputs!A15="Inactive","Inactive",IF(Inputs!B15="","Name pending",Inputs!B15))</f>
        <v>Inactive</v>
      </c>
      <c r="B11" s="6">
        <f>IF(Inputs!A15="Inactive",0,IF(ISNUMBER(Calculation!$B$12),IF(Calculation!$B$12=0,"N/A",Calculation!D10/Calculation!$B$12),"PENDING values"))</f>
        <v>0</v>
      </c>
      <c r="C11" s="6">
        <f>IF(Inputs!A15="Inactive",0,Calculation!E10)</f>
        <v>0</v>
      </c>
      <c r="D11" s="5">
        <f>IF(Inputs!A15="Inactive",0,Calculation!L10)</f>
        <v>0</v>
      </c>
      <c r="E11" s="5">
        <f>IF(Inputs!A15="Inactive",0,Calculation!M10)</f>
        <v>0</v>
      </c>
      <c r="F11" s="6">
        <f>IF(Inputs!A15="Inactive",0,Calculation!N10)</f>
        <v>0</v>
      </c>
      <c r="G11" s="7">
        <f>IF(Inputs!A15="Inactive",0,IF(AND(ISNUMBER(F11),ISNUMBER(C11)),100*(F11-C11),"N/A / pending"))</f>
        <v>0</v>
      </c>
    </row>
    <row r="13" spans="1:7" ht="26.1" customHeight="1" x14ac:dyDescent="0.2">
      <c r="A13" t="s">
        <v>36</v>
      </c>
      <c r="B13" s="14" t="str">
        <f>Calculation!B12</f>
        <v>PENDING current values</v>
      </c>
      <c r="C13" s="9"/>
      <c r="D13" s="9"/>
      <c r="E13" s="9"/>
      <c r="F13" s="9"/>
      <c r="G13" s="9"/>
    </row>
    <row r="14" spans="1:7" ht="26.1" customHeight="1" x14ac:dyDescent="0.2">
      <c r="A14" t="s">
        <v>37</v>
      </c>
      <c r="B14" s="14" t="str">
        <f>IF(Calculation!B16="Ready",SUM(D6:D11),"PENDING allocation")</f>
        <v>PENDING allocation</v>
      </c>
      <c r="C14" s="9"/>
      <c r="D14" s="9"/>
      <c r="E14" s="9"/>
      <c r="F14" s="9"/>
      <c r="G14" s="9"/>
    </row>
    <row r="15" spans="1:7" ht="26.1" customHeight="1" x14ac:dyDescent="0.2">
      <c r="A15" t="s">
        <v>38</v>
      </c>
      <c r="B15" s="14" t="str">
        <f>IF(Calculation!B16="Ready",ROUND(Inputs!C6-SUM(D6:D11),2),"PENDING allocation")</f>
        <v>PENDING allocation</v>
      </c>
      <c r="C15" s="9"/>
      <c r="D15" s="9"/>
      <c r="E15" s="9"/>
      <c r="F15" s="9"/>
      <c r="G15" s="9"/>
    </row>
    <row r="16" spans="1:7" ht="26.1" customHeight="1" x14ac:dyDescent="0.2">
      <c r="A16" t="s">
        <v>39</v>
      </c>
      <c r="B16" s="9" t="str">
        <f>IF(Calculation!B16="Ready",IF(ABS(Inputs!C6-SUM(D6:D11))&lt;0.005,"PASS: every cent assigned","CHECK unassigned dollars"),"PENDING allocation")</f>
        <v>PENDING allocation</v>
      </c>
      <c r="C16" s="9"/>
      <c r="D16" s="9"/>
      <c r="E16" s="9"/>
      <c r="F16" s="9"/>
      <c r="G16" s="9"/>
    </row>
    <row r="17" spans="1:7" ht="26.1" customHeight="1" x14ac:dyDescent="0.2">
      <c r="A17" t="s">
        <v>40</v>
      </c>
      <c r="B17" s="9" t="str">
        <f>IF(Calculation!B17&lt;&gt;"Ready","Threshold pending",IF(OR(NOT(ISNUMBER(Calculation!B12)),Calculation!B13&lt;&gt;"Ready"),"PENDING values/targets",IF(Calculation!B12=0,"N/A: no current portfolio",IF(MAX(ABS(B6-C6),ABS(B7-C7),ABS(B8-C8),ABS(B9-C9),ABS(B10-C10),ABS(B11-C11))*100&gt;=Inputs!C7-0.0000001,"Review due","Within chosen threshold"))))</f>
        <v>Threshold pending</v>
      </c>
      <c r="C17" s="9"/>
      <c r="D17" s="9"/>
      <c r="E17" s="9"/>
      <c r="F17" s="9"/>
      <c r="G17" s="9"/>
    </row>
    <row r="18" spans="1:7" ht="26.1" customHeight="1" x14ac:dyDescent="0.2">
      <c r="A18" t="s">
        <v>41</v>
      </c>
      <c r="B18" s="9" t="str">
        <f>IF(Calculation!B17&lt;&gt;"Ready","Threshold pending",IF(Calculation!B16&lt;&gt;"Ready","PENDING allocation",IF(Calculation!B12+Inputs!C6=0,"N/A: no portfolio",IF(MAX(ABS(G6),ABS(G7),ABS(G8),ABS(G9),ABS(G10),ABS(G11))&gt;=Inputs!C7-0.0000001,"Review due","Within chosen threshold"))))</f>
        <v>Threshold pending</v>
      </c>
      <c r="C18" s="9"/>
      <c r="D18" s="9"/>
      <c r="E18" s="9"/>
      <c r="F18" s="9"/>
      <c r="G18" s="9"/>
    </row>
    <row r="20" spans="1:7" ht="48" customHeight="1" x14ac:dyDescent="0.2">
      <c r="A20" s="9" t="s">
        <v>42</v>
      </c>
      <c r="B20" s="9"/>
      <c r="C20" s="9"/>
      <c r="D20" s="9"/>
      <c r="E20" s="9"/>
      <c r="F20" s="9"/>
      <c r="G20" s="9"/>
    </row>
  </sheetData>
  <sheetProtection sheet="1" objects="1" scenarios="1"/>
  <mergeCells count="10">
    <mergeCell ref="B15:G15"/>
    <mergeCell ref="B16:G16"/>
    <mergeCell ref="B17:G17"/>
    <mergeCell ref="B18:G18"/>
    <mergeCell ref="A20:G20"/>
    <mergeCell ref="A1:G1"/>
    <mergeCell ref="A2:G2"/>
    <mergeCell ref="A3:G3"/>
    <mergeCell ref="B13:G13"/>
    <mergeCell ref="B14:G14"/>
  </mergeCells>
  <pageMargins left="0.35" right="0.35" top="0.4" bottom="0.4" header="0.2" footer="0.2"/>
  <pageSetup scale="96" fitToHeight="0" orientation="landscape" r:id="rId1"/>
  <headerFooter>
    <oddFooter>&amp;CInvesting You Can Explain | I3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showGridLines="0" workbookViewId="0">
      <pane ySplit="3" topLeftCell="A4" activePane="bottomLeft" state="frozen"/>
      <selection pane="bottomLeft" sqref="A1:N1"/>
    </sheetView>
  </sheetViews>
  <sheetFormatPr defaultRowHeight="14.25" x14ac:dyDescent="0.2"/>
  <cols>
    <col min="1" max="14" width="18" customWidth="1"/>
  </cols>
  <sheetData>
    <row r="1" spans="1:14" ht="42" customHeight="1" x14ac:dyDescent="0.2">
      <c r="A1" s="8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42" customHeight="1" x14ac:dyDescent="0.2">
      <c r="A2" s="9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4" spans="1:14" ht="32.1" customHeight="1" x14ac:dyDescent="0.2">
      <c r="A4" s="1" t="s">
        <v>25</v>
      </c>
      <c r="B4" s="1" t="s">
        <v>45</v>
      </c>
      <c r="C4" s="1" t="s">
        <v>46</v>
      </c>
      <c r="D4" s="1" t="s">
        <v>47</v>
      </c>
      <c r="E4" s="1" t="s">
        <v>48</v>
      </c>
      <c r="F4" s="1" t="s">
        <v>49</v>
      </c>
      <c r="G4" s="1" t="s">
        <v>50</v>
      </c>
      <c r="H4" s="1" t="s">
        <v>51</v>
      </c>
      <c r="I4" s="1" t="s">
        <v>52</v>
      </c>
      <c r="J4" s="1" t="s">
        <v>53</v>
      </c>
      <c r="K4" s="1" t="s">
        <v>54</v>
      </c>
      <c r="L4" s="1" t="s">
        <v>32</v>
      </c>
      <c r="M4" s="1" t="s">
        <v>33</v>
      </c>
      <c r="N4" s="1" t="s">
        <v>55</v>
      </c>
    </row>
    <row r="5" spans="1:14" ht="32.1" customHeight="1" x14ac:dyDescent="0.2">
      <c r="A5">
        <f>IF(Inputs!A10="Active",1,IF(Inputs!A10="Inactive",0,-1))</f>
        <v>1</v>
      </c>
      <c r="B5">
        <f>IF(A5=0,1,IFERROR(IF(AND(A5=1,LEN(TRIM(Inputs!B10))&gt;0,LEN(TRIM(Inputs!G10))&gt;0,ISNUMBER(Inputs!C10),Inputs!C10&gt;=0,OR(Inputs!D10="Known",Inputs!D10="Scenario",AND(Inputs!D10="Zero",Inputs!C10=0))),1,0),0))</f>
        <v>0</v>
      </c>
      <c r="C5">
        <f>IF(A5=0,1,IFERROR(IF(AND(A5=1,LEN(TRIM(Inputs!B10))&gt;0,LEN(TRIM(Inputs!G10))&gt;0,ISNUMBER(Inputs!E10),Inputs!E10&gt;=0,Inputs!E10&lt;=1,OR(Inputs!F10="Known",Inputs!F10="Scenario",AND(Inputs!F10="Zero",Inputs!E10=0))),1,0),0))</f>
        <v>0</v>
      </c>
      <c r="D5" s="5" t="str">
        <f>IF(A5=0,0,IF(B5=1,Inputs!C10,"PENDING value"))</f>
        <v>PENDING value</v>
      </c>
      <c r="E5" s="6" t="str">
        <f>IF(A5=0,0,IF(C5=1,Inputs!E10,"PENDING target"))</f>
        <v>PENDING target</v>
      </c>
      <c r="F5" s="5" t="str">
        <f>IF($B$16="Ready",E5*($B$12+Inputs!$C$6),"PENDING allocation")</f>
        <v>PENDING allocation</v>
      </c>
      <c r="G5" s="5" t="str">
        <f t="shared" ref="G5:G10" si="0">IF($B$16="Ready",MAX(0,F5-D5),"PENDING allocation")</f>
        <v>PENDING allocation</v>
      </c>
      <c r="H5" t="str">
        <f>IF($B$16="Ready",IF(Inputs!$C$6=0,0,IF(SUM($G$5:$G$10)=0,0,Inputs!$C$6*100*G5/SUM($G$5:$G$10))),"PENDING allocation")</f>
        <v>PENDING allocation</v>
      </c>
      <c r="I5" t="str">
        <f t="shared" ref="I5:I10" si="1">IF($B$16="Ready",ROUNDDOWN(H5+0.00000001,0),"PENDING allocation")</f>
        <v>PENDING allocation</v>
      </c>
      <c r="J5" t="str">
        <f t="shared" ref="J5:J10" si="2">IF($B$16="Ready",ROUND(H5-I5,8),"PENDING allocation")</f>
        <v>PENDING allocation</v>
      </c>
      <c r="K5" t="str">
        <f>IF($B$16="Ready",IF(G5=0,99,1+COUNTIF($J$5:$J$10,"&gt;"&amp;J5)+COUNTIF($J$5:J5,J5)-1),"PENDING allocation")</f>
        <v>PENDING allocation</v>
      </c>
      <c r="L5" s="5" t="str">
        <f>IF($B$16="Ready",(I5+IF(AND(G5&gt;0,K5&lt;=ROUND(Inputs!$C$6*100-SUM($I$5:$I$10),0)),1,0))/100,"PENDING allocation")</f>
        <v>PENDING allocation</v>
      </c>
      <c r="M5" s="5" t="str">
        <f t="shared" ref="M5:M10" si="3">IF($B$16="Ready",D5+L5,"PENDING allocation")</f>
        <v>PENDING allocation</v>
      </c>
      <c r="N5" s="6" t="str">
        <f>IF($B$16="Ready",IF($B$12+Inputs!$C$6=0,"N/A",M5/($B$12+Inputs!$C$6)),"PENDING allocation")</f>
        <v>PENDING allocation</v>
      </c>
    </row>
    <row r="6" spans="1:14" ht="32.1" customHeight="1" x14ac:dyDescent="0.2">
      <c r="A6">
        <f>IF(Inputs!A11="Active",1,IF(Inputs!A11="Inactive",0,-1))</f>
        <v>1</v>
      </c>
      <c r="B6">
        <f>IF(A6=0,1,IFERROR(IF(AND(A6=1,LEN(TRIM(Inputs!B11))&gt;0,LEN(TRIM(Inputs!G11))&gt;0,ISNUMBER(Inputs!C11),Inputs!C11&gt;=0,OR(Inputs!D11="Known",Inputs!D11="Scenario",AND(Inputs!D11="Zero",Inputs!C11=0))),1,0),0))</f>
        <v>0</v>
      </c>
      <c r="C6">
        <f>IF(A6=0,1,IFERROR(IF(AND(A6=1,LEN(TRIM(Inputs!B11))&gt;0,LEN(TRIM(Inputs!G11))&gt;0,ISNUMBER(Inputs!E11),Inputs!E11&gt;=0,Inputs!E11&lt;=1,OR(Inputs!F11="Known",Inputs!F11="Scenario",AND(Inputs!F11="Zero",Inputs!E11=0))),1,0),0))</f>
        <v>0</v>
      </c>
      <c r="D6" s="5" t="str">
        <f>IF(A6=0,0,IF(B6=1,Inputs!C11,"PENDING value"))</f>
        <v>PENDING value</v>
      </c>
      <c r="E6" s="6" t="str">
        <f>IF(A6=0,0,IF(C6=1,Inputs!E11,"PENDING target"))</f>
        <v>PENDING target</v>
      </c>
      <c r="F6" s="5" t="str">
        <f>IF($B$16="Ready",E6*($B$12+Inputs!$C$6),"PENDING allocation")</f>
        <v>PENDING allocation</v>
      </c>
      <c r="G6" s="5" t="str">
        <f t="shared" si="0"/>
        <v>PENDING allocation</v>
      </c>
      <c r="H6" t="str">
        <f>IF($B$16="Ready",IF(Inputs!$C$6=0,0,IF(SUM($G$5:$G$10)=0,0,Inputs!$C$6*100*G6/SUM($G$5:$G$10))),"PENDING allocation")</f>
        <v>PENDING allocation</v>
      </c>
      <c r="I6" t="str">
        <f t="shared" si="1"/>
        <v>PENDING allocation</v>
      </c>
      <c r="J6" t="str">
        <f t="shared" si="2"/>
        <v>PENDING allocation</v>
      </c>
      <c r="K6" t="str">
        <f>IF($B$16="Ready",IF(G6=0,99,1+COUNTIF($J$5:$J$10,"&gt;"&amp;J6)+COUNTIF($J$5:J6,J6)-1),"PENDING allocation")</f>
        <v>PENDING allocation</v>
      </c>
      <c r="L6" s="5" t="str">
        <f>IF($B$16="Ready",(I6+IF(AND(G6&gt;0,K6&lt;=ROUND(Inputs!$C$6*100-SUM($I$5:$I$10),0)),1,0))/100,"PENDING allocation")</f>
        <v>PENDING allocation</v>
      </c>
      <c r="M6" s="5" t="str">
        <f t="shared" si="3"/>
        <v>PENDING allocation</v>
      </c>
      <c r="N6" s="6" t="str">
        <f>IF($B$16="Ready",IF($B$12+Inputs!$C$6=0,"N/A",M6/($B$12+Inputs!$C$6)),"PENDING allocation")</f>
        <v>PENDING allocation</v>
      </c>
    </row>
    <row r="7" spans="1:14" ht="32.1" customHeight="1" x14ac:dyDescent="0.2">
      <c r="A7">
        <f>IF(Inputs!A12="Active",1,IF(Inputs!A12="Inactive",0,-1))</f>
        <v>0</v>
      </c>
      <c r="B7">
        <f>IF(A7=0,1,IFERROR(IF(AND(A7=1,LEN(TRIM(Inputs!B12))&gt;0,LEN(TRIM(Inputs!G12))&gt;0,ISNUMBER(Inputs!C12),Inputs!C12&gt;=0,OR(Inputs!D12="Known",Inputs!D12="Scenario",AND(Inputs!D12="Zero",Inputs!C12=0))),1,0),0))</f>
        <v>1</v>
      </c>
      <c r="C7">
        <f>IF(A7=0,1,IFERROR(IF(AND(A7=1,LEN(TRIM(Inputs!B12))&gt;0,LEN(TRIM(Inputs!G12))&gt;0,ISNUMBER(Inputs!E12),Inputs!E12&gt;=0,Inputs!E12&lt;=1,OR(Inputs!F12="Known",Inputs!F12="Scenario",AND(Inputs!F12="Zero",Inputs!E12=0))),1,0),0))</f>
        <v>1</v>
      </c>
      <c r="D7" s="5">
        <f>IF(A7=0,0,IF(B7=1,Inputs!C12,"PENDING value"))</f>
        <v>0</v>
      </c>
      <c r="E7" s="6">
        <f>IF(A7=0,0,IF(C7=1,Inputs!E12,"PENDING target"))</f>
        <v>0</v>
      </c>
      <c r="F7" s="5" t="str">
        <f>IF($B$16="Ready",E7*($B$12+Inputs!$C$6),"PENDING allocation")</f>
        <v>PENDING allocation</v>
      </c>
      <c r="G7" s="5" t="str">
        <f t="shared" si="0"/>
        <v>PENDING allocation</v>
      </c>
      <c r="H7" t="str">
        <f>IF($B$16="Ready",IF(Inputs!$C$6=0,0,IF(SUM($G$5:$G$10)=0,0,Inputs!$C$6*100*G7/SUM($G$5:$G$10))),"PENDING allocation")</f>
        <v>PENDING allocation</v>
      </c>
      <c r="I7" t="str">
        <f t="shared" si="1"/>
        <v>PENDING allocation</v>
      </c>
      <c r="J7" t="str">
        <f t="shared" si="2"/>
        <v>PENDING allocation</v>
      </c>
      <c r="K7" t="str">
        <f>IF($B$16="Ready",IF(G7=0,99,1+COUNTIF($J$5:$J$10,"&gt;"&amp;J7)+COUNTIF($J$5:J7,J7)-1),"PENDING allocation")</f>
        <v>PENDING allocation</v>
      </c>
      <c r="L7" s="5" t="str">
        <f>IF($B$16="Ready",(I7+IF(AND(G7&gt;0,K7&lt;=ROUND(Inputs!$C$6*100-SUM($I$5:$I$10),0)),1,0))/100,"PENDING allocation")</f>
        <v>PENDING allocation</v>
      </c>
      <c r="M7" s="5" t="str">
        <f t="shared" si="3"/>
        <v>PENDING allocation</v>
      </c>
      <c r="N7" s="6" t="str">
        <f>IF($B$16="Ready",IF($B$12+Inputs!$C$6=0,"N/A",M7/($B$12+Inputs!$C$6)),"PENDING allocation")</f>
        <v>PENDING allocation</v>
      </c>
    </row>
    <row r="8" spans="1:14" ht="32.1" customHeight="1" x14ac:dyDescent="0.2">
      <c r="A8">
        <f>IF(Inputs!A13="Active",1,IF(Inputs!A13="Inactive",0,-1))</f>
        <v>0</v>
      </c>
      <c r="B8">
        <f>IF(A8=0,1,IFERROR(IF(AND(A8=1,LEN(TRIM(Inputs!B13))&gt;0,LEN(TRIM(Inputs!G13))&gt;0,ISNUMBER(Inputs!C13),Inputs!C13&gt;=0,OR(Inputs!D13="Known",Inputs!D13="Scenario",AND(Inputs!D13="Zero",Inputs!C13=0))),1,0),0))</f>
        <v>1</v>
      </c>
      <c r="C8">
        <f>IF(A8=0,1,IFERROR(IF(AND(A8=1,LEN(TRIM(Inputs!B13))&gt;0,LEN(TRIM(Inputs!G13))&gt;0,ISNUMBER(Inputs!E13),Inputs!E13&gt;=0,Inputs!E13&lt;=1,OR(Inputs!F13="Known",Inputs!F13="Scenario",AND(Inputs!F13="Zero",Inputs!E13=0))),1,0),0))</f>
        <v>1</v>
      </c>
      <c r="D8" s="5">
        <f>IF(A8=0,0,IF(B8=1,Inputs!C13,"PENDING value"))</f>
        <v>0</v>
      </c>
      <c r="E8" s="6">
        <f>IF(A8=0,0,IF(C8=1,Inputs!E13,"PENDING target"))</f>
        <v>0</v>
      </c>
      <c r="F8" s="5" t="str">
        <f>IF($B$16="Ready",E8*($B$12+Inputs!$C$6),"PENDING allocation")</f>
        <v>PENDING allocation</v>
      </c>
      <c r="G8" s="5" t="str">
        <f t="shared" si="0"/>
        <v>PENDING allocation</v>
      </c>
      <c r="H8" t="str">
        <f>IF($B$16="Ready",IF(Inputs!$C$6=0,0,IF(SUM($G$5:$G$10)=0,0,Inputs!$C$6*100*G8/SUM($G$5:$G$10))),"PENDING allocation")</f>
        <v>PENDING allocation</v>
      </c>
      <c r="I8" t="str">
        <f t="shared" si="1"/>
        <v>PENDING allocation</v>
      </c>
      <c r="J8" t="str">
        <f t="shared" si="2"/>
        <v>PENDING allocation</v>
      </c>
      <c r="K8" t="str">
        <f>IF($B$16="Ready",IF(G8=0,99,1+COUNTIF($J$5:$J$10,"&gt;"&amp;J8)+COUNTIF($J$5:J8,J8)-1),"PENDING allocation")</f>
        <v>PENDING allocation</v>
      </c>
      <c r="L8" s="5" t="str">
        <f>IF($B$16="Ready",(I8+IF(AND(G8&gt;0,K8&lt;=ROUND(Inputs!$C$6*100-SUM($I$5:$I$10),0)),1,0))/100,"PENDING allocation")</f>
        <v>PENDING allocation</v>
      </c>
      <c r="M8" s="5" t="str">
        <f t="shared" si="3"/>
        <v>PENDING allocation</v>
      </c>
      <c r="N8" s="6" t="str">
        <f>IF($B$16="Ready",IF($B$12+Inputs!$C$6=0,"N/A",M8/($B$12+Inputs!$C$6)),"PENDING allocation")</f>
        <v>PENDING allocation</v>
      </c>
    </row>
    <row r="9" spans="1:14" ht="32.1" customHeight="1" x14ac:dyDescent="0.2">
      <c r="A9">
        <f>IF(Inputs!A14="Active",1,IF(Inputs!A14="Inactive",0,-1))</f>
        <v>0</v>
      </c>
      <c r="B9">
        <f>IF(A9=0,1,IFERROR(IF(AND(A9=1,LEN(TRIM(Inputs!B14))&gt;0,LEN(TRIM(Inputs!G14))&gt;0,ISNUMBER(Inputs!C14),Inputs!C14&gt;=0,OR(Inputs!D14="Known",Inputs!D14="Scenario",AND(Inputs!D14="Zero",Inputs!C14=0))),1,0),0))</f>
        <v>1</v>
      </c>
      <c r="C9">
        <f>IF(A9=0,1,IFERROR(IF(AND(A9=1,LEN(TRIM(Inputs!B14))&gt;0,LEN(TRIM(Inputs!G14))&gt;0,ISNUMBER(Inputs!E14),Inputs!E14&gt;=0,Inputs!E14&lt;=1,OR(Inputs!F14="Known",Inputs!F14="Scenario",AND(Inputs!F14="Zero",Inputs!E14=0))),1,0),0))</f>
        <v>1</v>
      </c>
      <c r="D9" s="5">
        <f>IF(A9=0,0,IF(B9=1,Inputs!C14,"PENDING value"))</f>
        <v>0</v>
      </c>
      <c r="E9" s="6">
        <f>IF(A9=0,0,IF(C9=1,Inputs!E14,"PENDING target"))</f>
        <v>0</v>
      </c>
      <c r="F9" s="5" t="str">
        <f>IF($B$16="Ready",E9*($B$12+Inputs!$C$6),"PENDING allocation")</f>
        <v>PENDING allocation</v>
      </c>
      <c r="G9" s="5" t="str">
        <f t="shared" si="0"/>
        <v>PENDING allocation</v>
      </c>
      <c r="H9" t="str">
        <f>IF($B$16="Ready",IF(Inputs!$C$6=0,0,IF(SUM($G$5:$G$10)=0,0,Inputs!$C$6*100*G9/SUM($G$5:$G$10))),"PENDING allocation")</f>
        <v>PENDING allocation</v>
      </c>
      <c r="I9" t="str">
        <f t="shared" si="1"/>
        <v>PENDING allocation</v>
      </c>
      <c r="J9" t="str">
        <f t="shared" si="2"/>
        <v>PENDING allocation</v>
      </c>
      <c r="K9" t="str">
        <f>IF($B$16="Ready",IF(G9=0,99,1+COUNTIF($J$5:$J$10,"&gt;"&amp;J9)+COUNTIF($J$5:J9,J9)-1),"PENDING allocation")</f>
        <v>PENDING allocation</v>
      </c>
      <c r="L9" s="5" t="str">
        <f>IF($B$16="Ready",(I9+IF(AND(G9&gt;0,K9&lt;=ROUND(Inputs!$C$6*100-SUM($I$5:$I$10),0)),1,0))/100,"PENDING allocation")</f>
        <v>PENDING allocation</v>
      </c>
      <c r="M9" s="5" t="str">
        <f t="shared" si="3"/>
        <v>PENDING allocation</v>
      </c>
      <c r="N9" s="6" t="str">
        <f>IF($B$16="Ready",IF($B$12+Inputs!$C$6=0,"N/A",M9/($B$12+Inputs!$C$6)),"PENDING allocation")</f>
        <v>PENDING allocation</v>
      </c>
    </row>
    <row r="10" spans="1:14" ht="32.1" customHeight="1" x14ac:dyDescent="0.2">
      <c r="A10">
        <f>IF(Inputs!A15="Active",1,IF(Inputs!A15="Inactive",0,-1))</f>
        <v>0</v>
      </c>
      <c r="B10">
        <f>IF(A10=0,1,IFERROR(IF(AND(A10=1,LEN(TRIM(Inputs!B15))&gt;0,LEN(TRIM(Inputs!G15))&gt;0,ISNUMBER(Inputs!C15),Inputs!C15&gt;=0,OR(Inputs!D15="Known",Inputs!D15="Scenario",AND(Inputs!D15="Zero",Inputs!C15=0))),1,0),0))</f>
        <v>1</v>
      </c>
      <c r="C10">
        <f>IF(A10=0,1,IFERROR(IF(AND(A10=1,LEN(TRIM(Inputs!B15))&gt;0,LEN(TRIM(Inputs!G15))&gt;0,ISNUMBER(Inputs!E15),Inputs!E15&gt;=0,Inputs!E15&lt;=1,OR(Inputs!F15="Known",Inputs!F15="Scenario",AND(Inputs!F15="Zero",Inputs!E15=0))),1,0),0))</f>
        <v>1</v>
      </c>
      <c r="D10" s="5">
        <f>IF(A10=0,0,IF(B10=1,Inputs!C15,"PENDING value"))</f>
        <v>0</v>
      </c>
      <c r="E10" s="6">
        <f>IF(A10=0,0,IF(C10=1,Inputs!E15,"PENDING target"))</f>
        <v>0</v>
      </c>
      <c r="F10" s="5" t="str">
        <f>IF($B$16="Ready",E10*($B$12+Inputs!$C$6),"PENDING allocation")</f>
        <v>PENDING allocation</v>
      </c>
      <c r="G10" s="5" t="str">
        <f t="shared" si="0"/>
        <v>PENDING allocation</v>
      </c>
      <c r="H10" t="str">
        <f>IF($B$16="Ready",IF(Inputs!$C$6=0,0,IF(SUM($G$5:$G$10)=0,0,Inputs!$C$6*100*G10/SUM($G$5:$G$10))),"PENDING allocation")</f>
        <v>PENDING allocation</v>
      </c>
      <c r="I10" t="str">
        <f t="shared" si="1"/>
        <v>PENDING allocation</v>
      </c>
      <c r="J10" t="str">
        <f t="shared" si="2"/>
        <v>PENDING allocation</v>
      </c>
      <c r="K10" t="str">
        <f>IF($B$16="Ready",IF(G10=0,99,1+COUNTIF($J$5:$J$10,"&gt;"&amp;J10)+COUNTIF($J$5:J10,J10)-1),"PENDING allocation")</f>
        <v>PENDING allocation</v>
      </c>
      <c r="L10" s="5" t="str">
        <f>IF($B$16="Ready",(I10+IF(AND(G10&gt;0,K10&lt;=ROUND(Inputs!$C$6*100-SUM($I$5:$I$10),0)),1,0))/100,"PENDING allocation")</f>
        <v>PENDING allocation</v>
      </c>
      <c r="M10" s="5" t="str">
        <f t="shared" si="3"/>
        <v>PENDING allocation</v>
      </c>
      <c r="N10" s="6" t="str">
        <f>IF($B$16="Ready",IF($B$12+Inputs!$C$6=0,"N/A",M10/($B$12+Inputs!$C$6)),"PENDING allocation")</f>
        <v>PENDING allocation</v>
      </c>
    </row>
    <row r="12" spans="1:14" ht="32.1" customHeight="1" x14ac:dyDescent="0.2">
      <c r="A12" t="s">
        <v>56</v>
      </c>
      <c r="B12" s="5" t="str">
        <f>IF(AND(COUNTIF(A5:A10,1)&gt;0,MIN(A5:A10)&gt;=0,MIN(B5:B10)=1),SUM(D5:D10),"PENDING current values")</f>
        <v>PENDING current values</v>
      </c>
    </row>
    <row r="13" spans="1:14" ht="32.1" customHeight="1" x14ac:dyDescent="0.2">
      <c r="A13" t="s">
        <v>57</v>
      </c>
      <c r="B13" t="str">
        <f>IF(AND(COUNTIF(A5:A10,1)&gt;0,MIN(A5:A10)&gt;=0,MIN(C5:C10)=1,ABS(SUM(E5:E10)-1)&lt;0.00000001),"Ready","PENDING targets: require 100%")</f>
        <v>PENDING targets: require 100%</v>
      </c>
    </row>
    <row r="14" spans="1:14" ht="32.1" customHeight="1" x14ac:dyDescent="0.2">
      <c r="A14" t="s">
        <v>58</v>
      </c>
      <c r="B14" t="str">
        <f>IFERROR(IF(AND(ISNUMBER(Inputs!C6),Inputs!C6&gt;=0,ABS(Inputs!C6*100-ROUND(Inputs!C6*100,0))&lt;0.000001),"Ready","PENDING/INVALID new dollars"),"PENDING/INVALID new dollars")</f>
        <v>PENDING/INVALID new dollars</v>
      </c>
    </row>
    <row r="15" spans="1:14" ht="32.1" customHeight="1" x14ac:dyDescent="0.2">
      <c r="A15" t="s">
        <v>59</v>
      </c>
      <c r="B15" t="str">
        <f>IFERROR(IF(AND(LEN(TRIM(Inputs!C4))&gt;0,LEN(Inputs!C5)=10,MID(Inputs!C5,5,1)="-",MID(Inputs!C5,8,1)="-",TEXT(DATE(VALUE(LEFT(Inputs!C5,4)),VALUE(MID(Inputs!C5,6,2)),VALUE(RIGHT(Inputs!C5,2))),"yyyy-mm-dd")=Inputs!C5),"Ready","PENDING scope/date"),"PENDING scope/date")</f>
        <v>PENDING scope/date</v>
      </c>
    </row>
    <row r="16" spans="1:14" ht="32.1" customHeight="1" x14ac:dyDescent="0.2">
      <c r="A16" t="s">
        <v>60</v>
      </c>
      <c r="B16" t="str">
        <f>IF(NOT(ISNUMBER(B12)),B12,IF(B13&lt;&gt;"Ready",B13,IF(B14&lt;&gt;"Ready",B14,IF(B15&lt;&gt;"Ready",B15,"Ready"))))</f>
        <v>PENDING current values</v>
      </c>
    </row>
    <row r="17" spans="1:2" ht="32.1" customHeight="1" x14ac:dyDescent="0.2">
      <c r="A17" t="s">
        <v>61</v>
      </c>
      <c r="B17" t="str">
        <f>IFERROR(IF(AND(ISNUMBER(Inputs!C7),Inputs!C7&gt;=0,Inputs!C7&lt;=100),"Ready","Threshold pending"),"Threshold pending")</f>
        <v>Threshold pending</v>
      </c>
    </row>
  </sheetData>
  <sheetProtection sheet="1" objects="1" scenarios="1"/>
  <mergeCells count="2">
    <mergeCell ref="A1:N1"/>
    <mergeCell ref="A2:N2"/>
  </mergeCells>
  <pageMargins left="0.35" right="0.35" top="0.4" bottom="0.4" header="0.2" footer="0.2"/>
  <pageSetup fitToHeight="0" orientation="portrait" r:id="rId1"/>
  <headerFooter>
    <oddFooter>&amp;CInvesting You Can Explain | I3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Guide</vt:lpstr>
      <vt:lpstr>Inputs</vt:lpstr>
      <vt:lpstr>Results</vt:lpstr>
      <vt:lpstr>Calculation</vt:lpstr>
      <vt:lpstr>Calculation!Print_Area</vt:lpstr>
      <vt:lpstr>Guide!Print_Area</vt:lpstr>
      <vt:lpstr>Inputs!Print_Area</vt:lpstr>
      <vt:lpstr>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cp:lastPrinted>2026-10-03T16:58:56Z</cp:lastPrinted>
  <dcterms:modified xsi:type="dcterms:W3CDTF">2026-10-03T16:58:56Z</dcterms:modified>
</cp:coreProperties>
</file>