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first-rental-deal-analysis\resources\"/>
    </mc:Choice>
  </mc:AlternateContent>
  <xr:revisionPtr revIDLastSave="0" documentId="13_ncr:1_{B37BCD09-57BB-4FE2-B68D-E17AD1A31255}" xr6:coauthVersionLast="47" xr6:coauthVersionMax="47" xr10:uidLastSave="{00000000-0000-0000-0000-000000000000}"/>
  <bookViews>
    <workbookView xWindow="-120" yWindow="-120" windowWidth="29040" windowHeight="15840" xr2:uid="{00000000-000D-0000-FFFF-FFFF00000000}"/>
  </bookViews>
  <sheets>
    <sheet name="Overview" sheetId="1" r:id="rId1"/>
    <sheet name="Settings" sheetId="2" r:id="rId2"/>
    <sheet name="Work items" sheetId="3" r:id="rId3"/>
    <sheet name="Calendar" sheetId="4" r:id="rId4"/>
    <sheet name="Work summary" sheetId="5" r:id="rId5"/>
    <sheet name="Calculations" sheetId="6" r:id="rId6"/>
    <sheet name="Guide" sheetId="7" r:id="rId7"/>
  </sheets>
  <definedNames>
    <definedName name="_xlnm.Print_Area" localSheetId="5">Calculations!$A$1:$D$28</definedName>
    <definedName name="_xlnm.Print_Area" localSheetId="3">Calendar!$A$1:$F$29</definedName>
    <definedName name="_xlnm.Print_Area" localSheetId="6">Guide!$A$1:$B$15</definedName>
    <definedName name="_xlnm.Print_Area" localSheetId="0">Overview!$A$1:$B$27</definedName>
    <definedName name="_xlnm.Print_Area" localSheetId="1">Settings!$A$1:$B$19</definedName>
    <definedName name="_xlnm.Print_Area" localSheetId="2">'Work items'!$A$1:$P$18</definedName>
    <definedName name="_xlnm.Print_Area" localSheetId="4">'Work summary'!$A$1:$C$16</definedName>
    <definedName name="_xlnm.Print_Titles" localSheetId="5">Calculations!$1:$3</definedName>
    <definedName name="_xlnm.Print_Titles" localSheetId="3">Calendar!$1:$3</definedName>
    <definedName name="_xlnm.Print_Titles" localSheetId="6">Guide!$1:$3</definedName>
    <definedName name="_xlnm.Print_Titles" localSheetId="0">Overview!$1:$3</definedName>
    <definedName name="_xlnm.Print_Titles" localSheetId="1">Settings!$1:$3</definedName>
    <definedName name="_xlnm.Print_Titles" localSheetId="2">'Work items'!$1:$3</definedName>
    <definedName name="_xlnm.Print_Titles" localSheetId="4">'Work summary'!$1:$3</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6" i="5" l="1"/>
  <c r="A16" i="5"/>
  <c r="C15" i="5"/>
  <c r="A15" i="5"/>
  <c r="C14" i="5"/>
  <c r="A14" i="5"/>
  <c r="C13" i="5"/>
  <c r="A13" i="5"/>
  <c r="C12" i="5"/>
  <c r="A12" i="5"/>
  <c r="C11" i="5"/>
  <c r="A11" i="5"/>
  <c r="C10" i="5"/>
  <c r="A10" i="5"/>
  <c r="C9" i="5"/>
  <c r="A9" i="5"/>
  <c r="C8" i="5"/>
  <c r="A8" i="5"/>
  <c r="C7" i="5"/>
  <c r="A7" i="5"/>
  <c r="C6" i="5"/>
  <c r="A6" i="5"/>
  <c r="C5" i="5"/>
  <c r="A5" i="5"/>
  <c r="D29" i="4"/>
  <c r="B29" i="4"/>
  <c r="D28" i="4"/>
  <c r="B28" i="4"/>
  <c r="D27" i="4"/>
  <c r="B27" i="4"/>
  <c r="D26" i="4"/>
  <c r="B26" i="4"/>
  <c r="D25" i="4"/>
  <c r="B25" i="4"/>
  <c r="D24" i="4"/>
  <c r="B24" i="4"/>
  <c r="D23" i="4"/>
  <c r="B23" i="4"/>
  <c r="D22" i="4"/>
  <c r="B22" i="4"/>
  <c r="D21" i="4"/>
  <c r="B21" i="4"/>
  <c r="D20" i="4"/>
  <c r="B20" i="4"/>
  <c r="D19" i="4"/>
  <c r="B19" i="4"/>
  <c r="D18" i="4"/>
  <c r="B18" i="4"/>
  <c r="D17" i="4"/>
  <c r="B17" i="4"/>
  <c r="D16" i="4"/>
  <c r="B16" i="4"/>
  <c r="D15" i="4"/>
  <c r="B15" i="4"/>
  <c r="D14" i="4"/>
  <c r="B14" i="4"/>
  <c r="D13" i="4"/>
  <c r="B13" i="4"/>
  <c r="D12" i="4"/>
  <c r="B12" i="4"/>
  <c r="D11" i="4"/>
  <c r="B11" i="4"/>
  <c r="D10" i="4"/>
  <c r="B10" i="4"/>
  <c r="D9" i="4"/>
  <c r="B9" i="4"/>
  <c r="D8" i="4"/>
  <c r="B8" i="4"/>
  <c r="D7" i="4"/>
  <c r="B7" i="4"/>
  <c r="D6" i="4"/>
  <c r="B6" i="4"/>
  <c r="F5" i="4"/>
  <c r="B5" i="4"/>
  <c r="P16" i="3"/>
  <c r="B16" i="5" s="1"/>
  <c r="P15" i="3"/>
  <c r="B15" i="5" s="1"/>
  <c r="P14" i="3"/>
  <c r="B14" i="5" s="1"/>
  <c r="P13" i="3"/>
  <c r="B13" i="5" s="1"/>
  <c r="P12" i="3"/>
  <c r="B12" i="5" s="1"/>
  <c r="P11" i="3"/>
  <c r="B11" i="5" s="1"/>
  <c r="P10" i="3"/>
  <c r="B10" i="5" s="1"/>
  <c r="P9" i="3"/>
  <c r="B9" i="5" s="1"/>
  <c r="P8" i="3"/>
  <c r="B8" i="5" s="1"/>
  <c r="P7" i="3"/>
  <c r="B7" i="5" s="1"/>
  <c r="P6" i="3"/>
  <c r="P5" i="3"/>
  <c r="B14" i="1"/>
  <c r="B13" i="1"/>
  <c r="B12" i="1"/>
  <c r="B11" i="1"/>
  <c r="B5" i="1"/>
  <c r="B4" i="1"/>
  <c r="B6" i="6" l="1"/>
  <c r="C6" i="6" s="1"/>
  <c r="B22" i="6"/>
  <c r="C22" i="6" s="1"/>
  <c r="B10" i="6"/>
  <c r="B17" i="6"/>
  <c r="E12" i="4"/>
  <c r="B5" i="6"/>
  <c r="E13" i="4"/>
  <c r="B13" i="6"/>
  <c r="C6" i="4"/>
  <c r="B5" i="5"/>
  <c r="B20" i="6"/>
  <c r="E23" i="4"/>
  <c r="B9" i="6"/>
  <c r="B9" i="1"/>
  <c r="E16" i="4"/>
  <c r="E9" i="4"/>
  <c r="E21" i="4"/>
  <c r="B27" i="6"/>
  <c r="E7" i="4"/>
  <c r="E27" i="4"/>
  <c r="B7" i="1"/>
  <c r="B8" i="1"/>
  <c r="E24" i="4"/>
  <c r="E25" i="4"/>
  <c r="E10" i="4"/>
  <c r="E14" i="4"/>
  <c r="E18" i="4"/>
  <c r="E22" i="4"/>
  <c r="E26" i="4"/>
  <c r="B14" i="6"/>
  <c r="E11" i="4"/>
  <c r="B23" i="6"/>
  <c r="E8" i="4"/>
  <c r="E28" i="4"/>
  <c r="B11" i="6"/>
  <c r="B18" i="6"/>
  <c r="B25" i="6"/>
  <c r="B19" i="6"/>
  <c r="B26" i="6"/>
  <c r="B7" i="6"/>
  <c r="E6" i="4"/>
  <c r="B6" i="5"/>
  <c r="B21" i="6"/>
  <c r="E15" i="4"/>
  <c r="B16" i="6"/>
  <c r="B12" i="6"/>
  <c r="E17" i="4"/>
  <c r="B8" i="6"/>
  <c r="B28" i="6"/>
  <c r="E19" i="4"/>
  <c r="E20" i="4"/>
  <c r="B24" i="6"/>
  <c r="E29" i="4"/>
  <c r="B15" i="6"/>
  <c r="D22" i="6" l="1"/>
  <c r="D6" i="6"/>
  <c r="D7" i="6"/>
  <c r="C7" i="6"/>
  <c r="D26" i="6"/>
  <c r="C26" i="6"/>
  <c r="C19" i="6"/>
  <c r="D19" i="6"/>
  <c r="D13" i="6"/>
  <c r="C13" i="6"/>
  <c r="D11" i="6"/>
  <c r="C11" i="6"/>
  <c r="C18" i="6"/>
  <c r="D18" i="6"/>
  <c r="D27" i="6"/>
  <c r="C27" i="6"/>
  <c r="D17" i="6"/>
  <c r="C17" i="6"/>
  <c r="C15" i="6"/>
  <c r="D15" i="6"/>
  <c r="C5" i="6"/>
  <c r="D5" i="6"/>
  <c r="C10" i="6"/>
  <c r="D10" i="6"/>
  <c r="D16" i="6"/>
  <c r="C16" i="6"/>
  <c r="C25" i="6"/>
  <c r="D25" i="6"/>
  <c r="D24" i="6"/>
  <c r="C24" i="6"/>
  <c r="D28" i="6"/>
  <c r="C28" i="6"/>
  <c r="D8" i="6"/>
  <c r="C8" i="6"/>
  <c r="D21" i="6"/>
  <c r="C21" i="6"/>
  <c r="C23" i="6"/>
  <c r="D23" i="6"/>
  <c r="D9" i="6"/>
  <c r="C9" i="6"/>
  <c r="D20" i="6"/>
  <c r="C20" i="6"/>
  <c r="F6" i="4"/>
  <c r="D12" i="6"/>
  <c r="C12" i="6"/>
  <c r="D14" i="6"/>
  <c r="C14" i="6"/>
  <c r="B18" i="1" l="1"/>
  <c r="B20" i="1"/>
  <c r="B21" i="1" s="1"/>
  <c r="C7" i="4"/>
  <c r="F7" i="4" s="1"/>
  <c r="C8" i="4" s="1"/>
  <c r="F8" i="4" s="1"/>
  <c r="C9" i="4" s="1"/>
  <c r="F9" i="4" s="1"/>
  <c r="C10" i="4" s="1"/>
  <c r="F10" i="4" s="1"/>
  <c r="C11" i="4" s="1"/>
  <c r="F11" i="4" s="1"/>
  <c r="C12" i="4" s="1"/>
  <c r="F12" i="4" s="1"/>
  <c r="C13" i="4" s="1"/>
  <c r="F13" i="4" s="1"/>
  <c r="C14" i="4" s="1"/>
  <c r="F14" i="4" s="1"/>
  <c r="C15" i="4" s="1"/>
  <c r="F15" i="4" s="1"/>
  <c r="C16" i="4" s="1"/>
  <c r="F16" i="4" s="1"/>
  <c r="C17" i="4" s="1"/>
  <c r="F17" i="4" s="1"/>
  <c r="C18" i="4" s="1"/>
  <c r="F18" i="4" s="1"/>
  <c r="C19" i="4" s="1"/>
  <c r="F19" i="4" s="1"/>
  <c r="C20" i="4" s="1"/>
  <c r="F20" i="4" s="1"/>
  <c r="C21" i="4" s="1"/>
  <c r="F21" i="4" s="1"/>
  <c r="C22" i="4" s="1"/>
  <c r="F22" i="4" s="1"/>
  <c r="C23" i="4" s="1"/>
  <c r="F23" i="4" s="1"/>
  <c r="C24" i="4" s="1"/>
  <c r="F24" i="4" s="1"/>
  <c r="C25" i="4" s="1"/>
  <c r="F25" i="4" s="1"/>
  <c r="C26" i="4" s="1"/>
  <c r="F26" i="4" s="1"/>
  <c r="C27" i="4" s="1"/>
  <c r="F27" i="4" s="1"/>
  <c r="C28" i="4" s="1"/>
  <c r="F28" i="4" s="1"/>
  <c r="C29" i="4" s="1"/>
  <c r="F29" i="4" s="1"/>
  <c r="B25" i="1" s="1"/>
  <c r="B17" i="1" l="1"/>
  <c r="B16" i="1"/>
  <c r="B24" i="1" s="1"/>
  <c r="B19" i="1"/>
  <c r="B22" i="1"/>
</calcChain>
</file>

<file path=xl/sharedStrings.xml><?xml version="1.0" encoding="utf-8"?>
<sst xmlns="http://schemas.openxmlformats.org/spreadsheetml/2006/main" count="286" uniqueCount="85">
  <si>
    <t>P2 | Repair &amp; Reserve Planner</t>
  </si>
  <si>
    <t>YOUR COPY - enter your facts in gold cells. Unknown is not zero. Version 1.0 | USD | en-US</t>
  </si>
  <si>
    <t>MODELED amounts and dates. This calendar is a funding test, not an inspection or lifespan forecast.</t>
  </si>
  <si>
    <t>Property / version</t>
  </si>
  <si>
    <t>Model start / selected cost case</t>
  </si>
  <si>
    <t>Immediate work | selected case</t>
  </si>
  <si>
    <t>Recurring maintenance | annual, transfer to P1</t>
  </si>
  <si>
    <t>Future replacement payments | 24 months</t>
  </si>
  <si>
    <t>Replacement reserve at start</t>
  </si>
  <si>
    <t>Separate operating cash | excluded from calendar</t>
  </si>
  <si>
    <t>Monthly replacement contribution</t>
  </si>
  <si>
    <t>Chosen minimum replacement floor</t>
  </si>
  <si>
    <t>Lowest replacement balance, incl. start</t>
  </si>
  <si>
    <t>First month below floor |0 means start</t>
  </si>
  <si>
    <t>Required starting reserve at planned contribution</t>
  </si>
  <si>
    <t>Top-up from original reserve</t>
  </si>
  <si>
    <t>Monthly needed if original reserve kept</t>
  </si>
  <si>
    <t>Original monthly contribution feasibility</t>
  </si>
  <si>
    <t>Current start funding status</t>
  </si>
  <si>
    <t>Original calendar low | original starting cash</t>
  </si>
  <si>
    <t>Current calendar end | month 24</t>
  </si>
  <si>
    <t>Handoff to P1: immediate work, annual recurring maintenance, replacement start and monthly contribution each retain their own labels. Copy property ID, source version, as-of date and model start. P2 replacement $13,500 is NOT P1 total reserves $17,500. The $6,000 top-up is not a second expense.</t>
  </si>
  <si>
    <t>P2 | Reserve settings</t>
  </si>
  <si>
    <t>Property ID</t>
  </si>
  <si>
    <t/>
  </si>
  <si>
    <t>Analysis version</t>
  </si>
  <si>
    <t>Analysis / evidence date</t>
  </si>
  <si>
    <t>Calendar begins</t>
  </si>
  <si>
    <t>Selected cost case</t>
  </si>
  <si>
    <t>Minimum replacement reserve floor</t>
  </si>
  <si>
    <t>Monthly operating cash BEFORE contribution</t>
  </si>
  <si>
    <t>Original replacement reserve</t>
  </si>
  <si>
    <t>Initial top-up funding source</t>
  </si>
  <si>
    <t>Source / assumption for settings</t>
  </si>
  <si>
    <t>State of settings</t>
  </si>
  <si>
    <t>Operating cash account | excluded here</t>
  </si>
  <si>
    <t>Only replacement cash enters this calendar. v2-D1 replacement $13,500 + separate operating $4,000 = total initial reserves $17,500. P1 commitment $83,000. The two-month delay requires the dated operating bridge in the book; stabilized $579.65/month cannot fund bills before rent arrives.</t>
  </si>
  <si>
    <t>P2 | Work scope and evidence</t>
  </si>
  <si>
    <t>Active?</t>
  </si>
  <si>
    <t>Component ID</t>
  </si>
  <si>
    <t>Category</t>
  </si>
  <si>
    <t>Scope / observed condition</t>
  </si>
  <si>
    <t>Low USD</t>
  </si>
  <si>
    <t>Base USD</t>
  </si>
  <si>
    <t>High USD</t>
  </si>
  <si>
    <t>Extra contingency</t>
  </si>
  <si>
    <t>Payment month</t>
  </si>
  <si>
    <t>State</t>
  </si>
  <si>
    <t>Source / assumption</t>
  </si>
  <si>
    <t>Evidence date</t>
  </si>
  <si>
    <t>Timing basis</t>
  </si>
  <si>
    <t>Owner</t>
  </si>
  <si>
    <t>Unresolved question</t>
  </si>
  <si>
    <t>Validation / funded cost</t>
  </si>
  <si>
    <t>Inactive</t>
  </si>
  <si>
    <t>Unknown</t>
  </si>
  <si>
    <t>Use unique IDs for distinct scopes. A repeated active ID remains pending until you separate or reconcile the overlapping work. Recurring maintenance amounts are annual; they transfer to P1, not replacement withdrawals. Additional contingency 0 is appropriate only when your source already includes it; explain this in the source.</t>
  </si>
  <si>
    <t>P2 | Replacement cash calendar</t>
  </si>
  <si>
    <t>Contribution enters at month end BEFORE scheduled payment. Month 0 tests the starting floor. Separate operating cash is excluded. Dates are planning assumptions until supported.</t>
  </si>
  <si>
    <t>Month</t>
  </si>
  <si>
    <t>Payment date</t>
  </si>
  <si>
    <t>Opening cash</t>
  </si>
  <si>
    <t>Contribution</t>
  </si>
  <si>
    <t>Payment</t>
  </si>
  <si>
    <t>Closing cash</t>
  </si>
  <si>
    <t>P2 | Work record</t>
  </si>
  <si>
    <t>Component / category</t>
  </si>
  <si>
    <t>Funded cost</t>
  </si>
  <si>
    <t>Scope and timing</t>
  </si>
  <si>
    <t>P2 | Inspectable requirements</t>
  </si>
  <si>
    <t>Cumulative payments</t>
  </si>
  <si>
    <t>Required starting cash</t>
  </si>
  <si>
    <t>Monthly from original</t>
  </si>
  <si>
    <t>Set the account and dates</t>
  </si>
  <si>
    <t>Settings describes replacement funds only, the floor you choose, contribution and start date. The24-month calendar pays at month end after contribution. Earlier actual due dates require your own dated bridge. Funding sources must be named; future operating cash cannot arrive early.</t>
  </si>
  <si>
    <t>Enter real scopes</t>
  </si>
  <si>
    <t>Activate work rows; give each distinct scope a unique component ID. Immediate work is paid from the acquisition budget. Recurring maintenance is an annual operating cost to transfer to P1. Replacements withdraw from the reserve calendar. Never charge the same roof twice.</t>
  </si>
  <si>
    <t>Choose costs without hiding gaps</t>
  </si>
  <si>
    <t>Base needs only Base cost; missing optional Low/High does not block it. Each active selected cost requires a state, meaningful source, evidence date, timing explanation and owner. Unknown stays pending. Duplicate active IDs require scope reconciliation. Inactive rows do not block outputs.</t>
  </si>
  <si>
    <t>Read the timing test</t>
  </si>
  <si>
    <t>Overview compares starting funds and contributions with dated payments and your floor. Start below the floor fails at month 0. Required start cannot be computed when a replacement cost/date is missing. The known immediate-work total remains usable when a roof quote is pending.</t>
  </si>
  <si>
    <t>Use the Birch example</t>
  </si>
  <si>
    <t>Corrected replacement start $13,500 keeps $2,500 at month 4 and ends $5,100 at month 24. Original $7,500 falls to -$3,500 at month 4. Keeping it would require $1,750/month, above stabilized operating cash $579.65. The chosen $6,000 top-up comes from initial property capital.</t>
  </si>
  <si>
    <t>Transfer by label</t>
  </si>
  <si>
    <t>Birch v2-D1 also holds $4,000 operating cash outside P2; P1 has $17,500 total initial reserves and $83,000 initial commitment. Manual transfer records must preserve account scope and version. XLSX calculates; PDFs are static. Save personal copies and compare written evidence before deciding.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</si>
</sst>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0.00"/>
    <numFmt numFmtId="165" formatCode="mmm\ d\,\ yyyy"/>
  </numFmts>
  <fonts count="4" x14ac:knownFonts="1">
    <font>
      <sz val="11"/>
      <color rgb="FF203438"/>
      <name val="Aptos"/>
    </font>
    <font>
      <b/>
      <sz val="18"/>
      <color rgb="FFFFFFFF"/>
      <name val="Aptos Display"/>
    </font>
    <font>
      <b/>
      <sz val="11"/>
      <color rgb="FF203438"/>
      <name val="Aptos"/>
    </font>
    <font>
      <b/>
      <sz val="12"/>
      <color rgb="FF146A68"/>
      <name val="Aptos"/>
    </font>
  </fonts>
  <fills count="5">
    <fill>
      <patternFill patternType="none"/>
    </fill>
    <fill>
      <patternFill patternType="gray125"/>
    </fill>
    <fill>
      <patternFill patternType="solid">
        <fgColor rgb="FF203438"/>
        <bgColor indexed="64"/>
      </patternFill>
    </fill>
    <fill>
      <patternFill patternType="solid">
        <fgColor rgb="FFFFF0C9"/>
        <bgColor indexed="64"/>
      </patternFill>
    </fill>
    <fill>
      <patternFill patternType="solid">
        <fgColor rgb="FFE9EFED"/>
        <bgColor indexed="64"/>
      </patternFill>
    </fill>
  </fills>
  <borders count="1">
    <border>
      <left/>
      <right/>
      <top/>
      <bottom/>
      <diagonal/>
    </border>
  </borders>
  <cellStyleXfs count="1">
    <xf numFmtId="0" fontId="0" fillId="0" borderId="0"/>
  </cellStyleXfs>
  <cellXfs count="12">
    <xf numFmtId="0" fontId="0" fillId="0" borderId="0" xfId="0" applyAlignment="1" applyProtection="1">
      <alignment vertical="center" wrapText="1"/>
    </xf>
    <xf numFmtId="0" fontId="2" fillId="4" borderId="0" xfId="0" applyFont="1" applyFill="1" applyAlignment="1" applyProtection="1">
      <alignment vertical="center" wrapText="1"/>
    </xf>
    <xf numFmtId="0" fontId="0" fillId="3" borderId="0" xfId="0" applyFill="1" applyAlignment="1" applyProtection="1">
      <alignment vertical="center" wrapText="1"/>
      <protection locked="0"/>
    </xf>
    <xf numFmtId="164" fontId="0" fillId="3" borderId="0" xfId="0" applyNumberFormat="1" applyFill="1" applyAlignment="1" applyProtection="1">
      <alignment vertical="center" wrapText="1"/>
      <protection locked="0"/>
    </xf>
    <xf numFmtId="10" fontId="0" fillId="3" borderId="0" xfId="0" applyNumberFormat="1" applyFill="1" applyAlignment="1" applyProtection="1">
      <alignment vertical="center" wrapText="1"/>
      <protection locked="0"/>
    </xf>
    <xf numFmtId="165" fontId="0" fillId="3" borderId="0" xfId="0" applyNumberFormat="1" applyFill="1" applyAlignment="1" applyProtection="1">
      <alignment vertical="center" wrapText="1"/>
      <protection locked="0"/>
    </xf>
    <xf numFmtId="164" fontId="3" fillId="4" borderId="0" xfId="0" applyNumberFormat="1" applyFont="1" applyFill="1" applyAlignment="1" applyProtection="1">
      <alignment vertical="center" wrapText="1"/>
    </xf>
    <xf numFmtId="0" fontId="3" fillId="4" borderId="0" xfId="0" applyFont="1" applyFill="1" applyAlignment="1" applyProtection="1">
      <alignment vertical="center" wrapText="1"/>
    </xf>
    <xf numFmtId="165" fontId="0" fillId="0" borderId="0" xfId="0" applyNumberFormat="1" applyAlignment="1" applyProtection="1">
      <alignment vertical="center" wrapText="1"/>
    </xf>
    <xf numFmtId="0" fontId="1" fillId="2" borderId="0" xfId="0" applyFont="1" applyFill="1" applyAlignment="1" applyProtection="1">
      <alignment vertical="center" wrapText="1"/>
    </xf>
    <xf numFmtId="0" fontId="0" fillId="0" borderId="0" xfId="0" applyAlignment="1" applyProtection="1">
      <alignment vertical="center" wrapText="1"/>
    </xf>
    <xf numFmtId="0" fontId="2" fillId="4" borderId="0" xfId="0" applyFont="1" applyFill="1" applyAlignment="1" applyProtection="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7"/>
  <sheetViews>
    <sheetView showGridLines="0" tabSelected="1" workbookViewId="0">
      <pane ySplit="3" topLeftCell="A4" activePane="bottomLeft" state="frozen"/>
      <selection pane="bottomLeft" sqref="A1:B1"/>
    </sheetView>
  </sheetViews>
  <sheetFormatPr defaultRowHeight="15" x14ac:dyDescent="0.25"/>
  <cols>
    <col min="1" max="1" width="46" customWidth="1"/>
    <col min="2" max="2" width="35" customWidth="1"/>
  </cols>
  <sheetData>
    <row r="1" spans="1:2" ht="42" customHeight="1" x14ac:dyDescent="0.25">
      <c r="A1" s="9" t="s">
        <v>0</v>
      </c>
      <c r="B1" s="10"/>
    </row>
    <row r="2" spans="1:2" ht="39.950000000000003" customHeight="1" x14ac:dyDescent="0.25">
      <c r="A2" s="10" t="s">
        <v>1</v>
      </c>
      <c r="B2" s="10"/>
    </row>
    <row r="3" spans="1:2" ht="42" customHeight="1" x14ac:dyDescent="0.25">
      <c r="A3" s="11" t="s">
        <v>2</v>
      </c>
      <c r="B3" s="10"/>
    </row>
    <row r="4" spans="1:2" ht="39.950000000000003" customHeight="1" x14ac:dyDescent="0.25">
      <c r="A4" t="s">
        <v>3</v>
      </c>
      <c r="B4" s="7" t="str">
        <f>Settings!B4&amp;" / "&amp;Settings!B5</f>
        <v xml:space="preserve"> / </v>
      </c>
    </row>
    <row r="5" spans="1:2" ht="39.950000000000003" customHeight="1" x14ac:dyDescent="0.25">
      <c r="A5" t="s">
        <v>4</v>
      </c>
      <c r="B5" s="7" t="str">
        <f>IF(ISNUMBER(Settings!B7),TEXT(Settings!B7,"mmm yyyy"),"start pending")&amp;" / "&amp;Settings!B8</f>
        <v xml:space="preserve">start pending / </v>
      </c>
    </row>
    <row r="7" spans="1:2" ht="39.950000000000003" customHeight="1" x14ac:dyDescent="0.25">
      <c r="A7" t="s">
        <v>5</v>
      </c>
      <c r="B7" s="6" t="str">
        <f>IFERROR(IF(AND(AND(LEN(Settings!B4)&gt;0,LEN(Settings!B5)&gt;0,ISNUMBER(Settings!B6),Settings!B6&gt;0,ISNUMBER(Settings!B7),Settings!B7&gt;0),AND(OR('Work items'!A5="Inactive",AND('Work items'!A5="Active",OR('Work items'!C5="Immediate",'Work items'!C5="Recurring maintenance",'Work items'!C5="Replacement"),OR('Work items'!C5&lt;&gt;"Immediate",ISNUMBER('Work items'!P5)))),OR('Work items'!A6="Inactive",AND('Work items'!A6="Active",OR('Work items'!C6="Immediate",'Work items'!C6="Recurring maintenance",'Work items'!C6="Replacement"),OR('Work items'!C6&lt;&gt;"Immediate",ISNUMBER('Work items'!P6)))),OR('Work items'!A7="Inactive",AND('Work items'!A7="Active",OR('Work items'!C7="Immediate",'Work items'!C7="Recurring maintenance",'Work items'!C7="Replacement"),OR('Work items'!C7&lt;&gt;"Immediate",ISNUMBER('Work items'!P7)))),OR('Work items'!A8="Inactive",AND('Work items'!A8="Active",OR('Work items'!C8="Immediate",'Work items'!C8="Recurring maintenance",'Work items'!C8="Replacement"),OR('Work items'!C8&lt;&gt;"Immediate",ISNUMBER('Work items'!P8)))),OR('Work items'!A9="Inactive",AND('Work items'!A9="Active",OR('Work items'!C9="Immediate",'Work items'!C9="Recurring maintenance",'Work items'!C9="Replacement"),OR('Work items'!C9&lt;&gt;"Immediate",ISNUMBER('Work items'!P9)))),OR('Work items'!A10="Inactive",AND('Work items'!A10="Active",OR('Work items'!C10="Immediate",'Work items'!C10="Recurring maintenance",'Work items'!C10="Replacement"),OR('Work items'!C10&lt;&gt;"Immediate",ISNUMBER('Work items'!P10)))),OR('Work items'!A11="Inactive",AND('Work items'!A11="Active",OR('Work items'!C11="Immediate",'Work items'!C11="Recurring maintenance",'Work items'!C11="Replacement"),OR('Work items'!C11&lt;&gt;"Immediate",ISNUMBER('Work items'!P11)))),OR('Work items'!A12="Inactive",AND('Work items'!A12="Active",OR('Work items'!C12="Immediate",'Work items'!C12="Recurring maintenance",'Work items'!C12="Replacement"),OR('Work items'!C12&lt;&gt;"Immediate",ISNUMBER('Work items'!P12)))),OR('Work items'!A13="Inactive",AND('Work items'!A13="Active",OR('Work items'!C13="Immediate",'Work items'!C13="Recurring maintenance",'Work items'!C13="Replacement"),OR('Work items'!C13&lt;&gt;"Immediate",ISNUMBER('Work items'!P13)))),OR('Work items'!A14="Inactive",AND('Work items'!A14="Active",OR('Work items'!C14="Immediate",'Work items'!C14="Recurring maintenance",'Work items'!C14="Replacement"),OR('Work items'!C14&lt;&gt;"Immediate",ISNUMBER('Work items'!P14)))),OR('Work items'!A15="Inactive",AND('Work items'!A15="Active",OR('Work items'!C15="Immediate",'Work items'!C15="Recurring maintenance",'Work items'!C15="Replacement"),OR('Work items'!C15&lt;&gt;"Immediate",ISNUMBER('Work items'!P15)))),OR('Work items'!A16="Inactive",AND('Work items'!A16="Active",OR('Work items'!C16="Immediate",'Work items'!C16="Recurring maintenance",'Work items'!C16="Replacement"),OR('Work items'!C16&lt;&gt;"Immediate",ISNUMBER('Work items'!P16)))))),IF(AND('Work items'!A5="Active",'Work items'!C5="Immediate"),'Work items'!P5,0)+IF(AND('Work items'!A6="Active",'Work items'!C6="Immediate"),'Work items'!P6,0)+IF(AND('Work items'!A7="Active",'Work items'!C7="Immediate"),'Work items'!P7,0)+IF(AND('Work items'!A8="Active",'Work items'!C8="Immediate"),'Work items'!P8,0)+IF(AND('Work items'!A9="Active",'Work items'!C9="Immediate"),'Work items'!P9,0)+IF(AND('Work items'!A10="Active",'Work items'!C10="Immediate"),'Work items'!P10,0)+IF(AND('Work items'!A11="Active",'Work items'!C11="Immediate"),'Work items'!P11,0)+IF(AND('Work items'!A12="Active",'Work items'!C12="Immediate"),'Work items'!P12,0)+IF(AND('Work items'!A13="Active",'Work items'!C13="Immediate"),'Work items'!P13,0)+IF(AND('Work items'!A14="Active",'Work items'!C14="Immediate"),'Work items'!P14,0)+IF(AND('Work items'!A15="Active",'Work items'!C15="Immediate"),'Work items'!P15,0)+IF(AND('Work items'!A16="Active",'Work items'!C16="Immediate"),'Work items'!P16,0),"PENDING - active Immediate records"),"PENDING - check invalid input")</f>
        <v>PENDING - active Immediate records</v>
      </c>
    </row>
    <row r="8" spans="1:2" ht="39.950000000000003" customHeight="1" x14ac:dyDescent="0.25">
      <c r="A8" t="s">
        <v>6</v>
      </c>
      <c r="B8" s="6" t="str">
        <f>IFERROR(IF(AND(AND(LEN(Settings!B4)&gt;0,LEN(Settings!B5)&gt;0,ISNUMBER(Settings!B6),Settings!B6&gt;0,ISNUMBER(Settings!B7),Settings!B7&gt;0),AND(OR('Work items'!A5="Inactive",AND('Work items'!A5="Active",OR('Work items'!C5="Immediate",'Work items'!C5="Recurring maintenance",'Work items'!C5="Replacement"),OR('Work items'!C5&lt;&gt;"Recurring maintenance",ISNUMBER('Work items'!P5)))),OR('Work items'!A6="Inactive",AND('Work items'!A6="Active",OR('Work items'!C6="Immediate",'Work items'!C6="Recurring maintenance",'Work items'!C6="Replacement"),OR('Work items'!C6&lt;&gt;"Recurring maintenance",ISNUMBER('Work items'!P6)))),OR('Work items'!A7="Inactive",AND('Work items'!A7="Active",OR('Work items'!C7="Immediate",'Work items'!C7="Recurring maintenance",'Work items'!C7="Replacement"),OR('Work items'!C7&lt;&gt;"Recurring maintenance",ISNUMBER('Work items'!P7)))),OR('Work items'!A8="Inactive",AND('Work items'!A8="Active",OR('Work items'!C8="Immediate",'Work items'!C8="Recurring maintenance",'Work items'!C8="Replacement"),OR('Work items'!C8&lt;&gt;"Recurring maintenance",ISNUMBER('Work items'!P8)))),OR('Work items'!A9="Inactive",AND('Work items'!A9="Active",OR('Work items'!C9="Immediate",'Work items'!C9="Recurring maintenance",'Work items'!C9="Replacement"),OR('Work items'!C9&lt;&gt;"Recurring maintenance",ISNUMBER('Work items'!P9)))),OR('Work items'!A10="Inactive",AND('Work items'!A10="Active",OR('Work items'!C10="Immediate",'Work items'!C10="Recurring maintenance",'Work items'!C10="Replacement"),OR('Work items'!C10&lt;&gt;"Recurring maintenance",ISNUMBER('Work items'!P10)))),OR('Work items'!A11="Inactive",AND('Work items'!A11="Active",OR('Work items'!C11="Immediate",'Work items'!C11="Recurring maintenance",'Work items'!C11="Replacement"),OR('Work items'!C11&lt;&gt;"Recurring maintenance",ISNUMBER('Work items'!P11)))),OR('Work items'!A12="Inactive",AND('Work items'!A12="Active",OR('Work items'!C12="Immediate",'Work items'!C12="Recurring maintenance",'Work items'!C12="Replacement"),OR('Work items'!C12&lt;&gt;"Recurring maintenance",ISNUMBER('Work items'!P12)))),OR('Work items'!A13="Inactive",AND('Work items'!A13="Active",OR('Work items'!C13="Immediate",'Work items'!C13="Recurring maintenance",'Work items'!C13="Replacement"),OR('Work items'!C13&lt;&gt;"Recurring maintenance",ISNUMBER('Work items'!P13)))),OR('Work items'!A14="Inactive",AND('Work items'!A14="Active",OR('Work items'!C14="Immediate",'Work items'!C14="Recurring maintenance",'Work items'!C14="Replacement"),OR('Work items'!C14&lt;&gt;"Recurring maintenance",ISNUMBER('Work items'!P14)))),OR('Work items'!A15="Inactive",AND('Work items'!A15="Active",OR('Work items'!C15="Immediate",'Work items'!C15="Recurring maintenance",'Work items'!C15="Replacement"),OR('Work items'!C15&lt;&gt;"Recurring maintenance",ISNUMBER('Work items'!P15)))),OR('Work items'!A16="Inactive",AND('Work items'!A16="Active",OR('Work items'!C16="Immediate",'Work items'!C16="Recurring maintenance",'Work items'!C16="Replacement"),OR('Work items'!C16&lt;&gt;"Recurring maintenance",ISNUMBER('Work items'!P16)))))),IF(AND('Work items'!A5="Active",'Work items'!C5="Recurring maintenance"),'Work items'!P5,0)+IF(AND('Work items'!A6="Active",'Work items'!C6="Recurring maintenance"),'Work items'!P6,0)+IF(AND('Work items'!A7="Active",'Work items'!C7="Recurring maintenance"),'Work items'!P7,0)+IF(AND('Work items'!A8="Active",'Work items'!C8="Recurring maintenance"),'Work items'!P8,0)+IF(AND('Work items'!A9="Active",'Work items'!C9="Recurring maintenance"),'Work items'!P9,0)+IF(AND('Work items'!A10="Active",'Work items'!C10="Recurring maintenance"),'Work items'!P10,0)+IF(AND('Work items'!A11="Active",'Work items'!C11="Recurring maintenance"),'Work items'!P11,0)+IF(AND('Work items'!A12="Active",'Work items'!C12="Recurring maintenance"),'Work items'!P12,0)+IF(AND('Work items'!A13="Active",'Work items'!C13="Recurring maintenance"),'Work items'!P13,0)+IF(AND('Work items'!A14="Active",'Work items'!C14="Recurring maintenance"),'Work items'!P14,0)+IF(AND('Work items'!A15="Active",'Work items'!C15="Recurring maintenance"),'Work items'!P15,0)+IF(AND('Work items'!A16="Active",'Work items'!C16="Recurring maintenance"),'Work items'!P16,0),"PENDING - active Recurring maintenance records"),"PENDING - check invalid input")</f>
        <v>PENDING - active Recurring maintenance records</v>
      </c>
    </row>
    <row r="9" spans="1:2" ht="39.950000000000003" customHeight="1" x14ac:dyDescent="0.25">
      <c r="A9" t="s">
        <v>7</v>
      </c>
      <c r="B9" s="6" t="str">
        <f>IFERROR(IF(AND(AND(LEN(Settings!B4)&gt;0,LEN(Settings!B5)&gt;0,ISNUMBER(Settings!B6),Settings!B6&gt;0,ISNUMBER(Settings!B7),Settings!B7&gt;0),AND(OR('Work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items'!P5,0)+IF(AND('Work items'!A6="Active",'Work items'!C6="Replacement"),'Work items'!P6,0)+IF(AND('Work items'!A7="Active",'Work items'!C7="Replacement"),'Work items'!P7,0)+IF(AND('Work items'!A8="Active",'Work items'!C8="Replacement"),'Work items'!P8,0)+IF(AND('Work items'!A9="Active",'Work items'!C9="Replacement"),'Work items'!P9,0)+IF(AND('Work items'!A10="Active",'Work items'!C10="Replacement"),'Work items'!P10,0)+IF(AND('Work items'!A11="Active",'Work items'!C11="Replacement"),'Work items'!P11,0)+IF(AND('Work items'!A12="Active",'Work items'!C12="Replacement"),'Work items'!P12,0)+IF(AND('Work items'!A13="Active",'Work items'!C13="Replacement"),'Work items'!P13,0)+IF(AND('Work items'!A14="Active",'Work items'!C14="Replacement"),'Work items'!P14,0)+IF(AND('Work items'!A15="Active",'Work items'!C15="Replacement"),'Work items'!P15,0)+IF(AND('Work items'!A16="Active",'Work items'!C16="Replacement"),'Work items'!P16,0),"PENDING - active Replacement records"),"PENDING - check invalid input")</f>
        <v>PENDING - active Replacement records</v>
      </c>
    </row>
    <row r="11" spans="1:2" ht="39.950000000000003" customHeight="1" x14ac:dyDescent="0.25">
      <c r="A11" t="s">
        <v>8</v>
      </c>
      <c r="B11"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determined","tbd"},0)),ISNUMBER(Settings!B6),Settings!B6&gt;0)),Settings!B9,"PENDING - settings"),"PENDING - check invalid input")</f>
        <v>PENDING - settings</v>
      </c>
    </row>
    <row r="12" spans="1:2" ht="39.950000000000003" customHeight="1" x14ac:dyDescent="0.25">
      <c r="A12" t="s">
        <v>9</v>
      </c>
      <c r="B12" s="6" t="str">
        <f>IFERROR(IF(AND(ISNUMBER(Settings!B17),Settings!B17&gt;=0),Settings!B17,"PENDING - optional operating cash"),"PENDING - check invalid input")</f>
        <v>PENDING - optional operating cash</v>
      </c>
    </row>
    <row r="13" spans="1:2" ht="39.950000000000003" customHeight="1" x14ac:dyDescent="0.25">
      <c r="A13" t="s">
        <v>10</v>
      </c>
      <c r="B13"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settings"),"PENDING - check invalid input")</f>
        <v>PENDING - settings</v>
      </c>
    </row>
    <row r="14" spans="1:2" ht="39.950000000000003" customHeight="1" x14ac:dyDescent="0.25">
      <c r="A14" t="s">
        <v>11</v>
      </c>
      <c r="B14"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determined","tbd"},0)),ISNUMBER(Settings!B6),Settings!B6&gt;0)),Settings!B10,"PENDING - settings"),"PENDING - check invalid input")</f>
        <v>PENDING - settings</v>
      </c>
    </row>
    <row r="16" spans="1:2" ht="39.950000000000003" customHeight="1" x14ac:dyDescent="0.25">
      <c r="A16" t="s">
        <v>12</v>
      </c>
      <c r="B16" s="6" t="str">
        <f>IFERROR(IF(COUNT(Calendar!F5:F29)=25,MIN(Calendar!F5:F29),"PENDING - replacement calendar"),"PENDING - check invalid input")</f>
        <v>PENDING - replacement calendar</v>
      </c>
    </row>
    <row r="17" spans="1:2" ht="39.950000000000003" customHeight="1" x14ac:dyDescent="0.25">
      <c r="A17" t="s">
        <v>13</v>
      </c>
      <c r="B17" s="7" t="str">
        <f>IFERROR(IF(COUNT(Calendar!F5:F29)=25,IF(COUNTIF(Calendar!F5:F29,"&lt;"&amp;Settings!B10)=0,"NONE",MATCH(TRUE,INDEX(Calendar!F5:F29&lt;Settings!B10,0),0)-1),"PENDING - calendar"),"PENDING - check invalid input")</f>
        <v>PENDING - calendar</v>
      </c>
    </row>
    <row r="18" spans="1:2" ht="39.950000000000003" customHeight="1" x14ac:dyDescent="0.25">
      <c r="A18" t="s">
        <v>14</v>
      </c>
      <c r="B18" s="6" t="str">
        <f>IFERROR(IF(COUNT(Calculations!C5:C28)=24,MAX(Calculations!C5:C28),"PENDING - all replacement records"),"PENDING - check invalid input")</f>
        <v>PENDING - all replacement records</v>
      </c>
    </row>
    <row r="19" spans="1:2" ht="39.950000000000003" customHeight="1" x14ac:dyDescent="0.25">
      <c r="A19" t="s">
        <v>15</v>
      </c>
      <c r="B19" s="6" t="str">
        <f>IFERROR(IF(AND(ISNUMBER(B18),ISNUMBER(Settings!B13),Settings!B13&gt;=0),MAX(0,B18-Settings!B13),"PENDING - required / original reserve"),"PENDING - check invalid input")</f>
        <v>PENDING - required / original reserve</v>
      </c>
    </row>
    <row r="20" spans="1:2" ht="39.950000000000003" customHeight="1" x14ac:dyDescent="0.25">
      <c r="A20" t="s">
        <v>16</v>
      </c>
      <c r="B20" s="6" t="str">
        <f>IFERROR(IF(COUNT(Calculations!D5:D28)=24,MAX(Calculations!D5:D28),"PENDING - original reserve / floor"),"PENDING - check invalid input")</f>
        <v>PENDING - original reserve / floor</v>
      </c>
    </row>
    <row r="21" spans="1:2" ht="39.950000000000003" customHeight="1" x14ac:dyDescent="0.25">
      <c r="A21" t="s">
        <v>17</v>
      </c>
      <c r="B21" s="7" t="str">
        <f>IFERROR(IF(AND(ISNUMBER(B20),ISNUMBER(Settings!B12),Settings!B12&gt;=0),IF(B20&gt;Settings!B12,"EXCEEDS stated monthly cash","WITHIN stated monthly cash; check timing"),"PENDING - cash capacity / original plan"),"PENDING - check invalid input")</f>
        <v>PENDING - cash capacity / original plan</v>
      </c>
    </row>
    <row r="22" spans="1:2" ht="39.950000000000003" customHeight="1" x14ac:dyDescent="0.25">
      <c r="A22" t="s">
        <v>18</v>
      </c>
      <c r="B22" s="7" t="str">
        <f>IFERROR(IF(AND(ISNUMBER(B18),ISNUMBER(B11),LEN(Settings!B14)&gt;=8),IF(B11&lt;B18,"BELOW required start","AT / ABOVE required start; verify funding"),"PENDING - initial funding source"),"PENDING - check invalid input")</f>
        <v>PENDING - initial funding source</v>
      </c>
    </row>
    <row r="24" spans="1:2" ht="39.950000000000003" customHeight="1" x14ac:dyDescent="0.25">
      <c r="A24" t="s">
        <v>19</v>
      </c>
      <c r="B24" s="6" t="str">
        <f>IFERROR(IF(AND(ISNUMBER(B16),ISNUMBER(Settings!B13),Settings!B13&gt;=0),B16-Settings!B9+Settings!B13,"PENDING - original reserve"),"PENDING - check invalid input")</f>
        <v>PENDING - original reserve</v>
      </c>
    </row>
    <row r="25" spans="1:2" ht="39.950000000000003" customHeight="1" x14ac:dyDescent="0.25">
      <c r="A25" t="s">
        <v>20</v>
      </c>
      <c r="B25" s="6" t="str">
        <f>IFERROR(IF(ISNUMBER(Calendar!F29),Calendar!F29,"PENDING - calendar"),"PENDING - check invalid input")</f>
        <v>PENDING - calendar</v>
      </c>
    </row>
    <row r="27" spans="1:2" ht="90" customHeight="1" x14ac:dyDescent="0.25">
      <c r="A27" s="10" t="s">
        <v>21</v>
      </c>
      <c r="B27" s="10"/>
    </row>
  </sheetData>
  <sheetProtection sheet="1" objects="1" scenarios="1"/>
  <mergeCells count="4">
    <mergeCell ref="A1:B1"/>
    <mergeCell ref="A2:B2"/>
    <mergeCell ref="A3:B3"/>
    <mergeCell ref="A27:B27"/>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17"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GridLines="0" workbookViewId="0">
      <pane ySplit="3" topLeftCell="A4" activePane="bottomLeft" state="frozen"/>
      <selection pane="bottomLeft" sqref="A1:B1"/>
    </sheetView>
  </sheetViews>
  <sheetFormatPr defaultRowHeight="15" x14ac:dyDescent="0.25"/>
  <cols>
    <col min="1" max="1" width="42" customWidth="1"/>
    <col min="2" max="2" width="34" customWidth="1"/>
  </cols>
  <sheetData>
    <row r="1" spans="1:2" ht="42" customHeight="1" x14ac:dyDescent="0.25">
      <c r="A1" s="9" t="s">
        <v>22</v>
      </c>
      <c r="B1" s="10"/>
    </row>
    <row r="2" spans="1:2" ht="39.950000000000003" customHeight="1" x14ac:dyDescent="0.25">
      <c r="A2" s="10" t="s">
        <v>1</v>
      </c>
      <c r="B2" s="10"/>
    </row>
    <row r="4" spans="1:2" ht="30" customHeight="1" x14ac:dyDescent="0.25">
      <c r="A4" t="s">
        <v>23</v>
      </c>
      <c r="B4" s="2" t="s">
        <v>24</v>
      </c>
    </row>
    <row r="5" spans="1:2" ht="30" customHeight="1" x14ac:dyDescent="0.25">
      <c r="A5" t="s">
        <v>25</v>
      </c>
      <c r="B5" s="2" t="s">
        <v>24</v>
      </c>
    </row>
    <row r="6" spans="1:2" ht="30" customHeight="1" x14ac:dyDescent="0.25">
      <c r="A6" t="s">
        <v>26</v>
      </c>
      <c r="B6" s="5" t="s">
        <v>24</v>
      </c>
    </row>
    <row r="7" spans="1:2" ht="30" customHeight="1" x14ac:dyDescent="0.25">
      <c r="A7" t="s">
        <v>27</v>
      </c>
      <c r="B7" s="5" t="s">
        <v>24</v>
      </c>
    </row>
    <row r="8" spans="1:2" ht="30" customHeight="1" x14ac:dyDescent="0.25">
      <c r="A8" t="s">
        <v>28</v>
      </c>
      <c r="B8" s="2" t="s">
        <v>24</v>
      </c>
    </row>
    <row r="9" spans="1:2" ht="30" customHeight="1" x14ac:dyDescent="0.25">
      <c r="A9" t="s">
        <v>8</v>
      </c>
      <c r="B9" s="3" t="s">
        <v>24</v>
      </c>
    </row>
    <row r="10" spans="1:2" ht="30" customHeight="1" x14ac:dyDescent="0.25">
      <c r="A10" t="s">
        <v>29</v>
      </c>
      <c r="B10" s="3" t="s">
        <v>24</v>
      </c>
    </row>
    <row r="11" spans="1:2" ht="30" customHeight="1" x14ac:dyDescent="0.25">
      <c r="A11" t="s">
        <v>10</v>
      </c>
      <c r="B11" s="3" t="s">
        <v>24</v>
      </c>
    </row>
    <row r="12" spans="1:2" ht="30" customHeight="1" x14ac:dyDescent="0.25">
      <c r="A12" t="s">
        <v>30</v>
      </c>
      <c r="B12" s="3" t="s">
        <v>24</v>
      </c>
    </row>
    <row r="13" spans="1:2" ht="30" customHeight="1" x14ac:dyDescent="0.25">
      <c r="A13" t="s">
        <v>31</v>
      </c>
      <c r="B13" s="3" t="s">
        <v>24</v>
      </c>
    </row>
    <row r="14" spans="1:2" ht="45" customHeight="1" x14ac:dyDescent="0.25">
      <c r="A14" t="s">
        <v>32</v>
      </c>
      <c r="B14" s="2" t="s">
        <v>24</v>
      </c>
    </row>
    <row r="15" spans="1:2" ht="45" customHeight="1" x14ac:dyDescent="0.25">
      <c r="A15" t="s">
        <v>33</v>
      </c>
      <c r="B15" s="2" t="s">
        <v>24</v>
      </c>
    </row>
    <row r="16" spans="1:2" ht="45" customHeight="1" x14ac:dyDescent="0.25">
      <c r="A16" t="s">
        <v>34</v>
      </c>
      <c r="B16" s="2" t="s">
        <v>24</v>
      </c>
    </row>
    <row r="17" spans="1:2" ht="45" customHeight="1" x14ac:dyDescent="0.25">
      <c r="A17" t="s">
        <v>35</v>
      </c>
      <c r="B17" s="3" t="s">
        <v>24</v>
      </c>
    </row>
    <row r="19" spans="1:2" ht="98.1" customHeight="1" x14ac:dyDescent="0.25">
      <c r="A19" s="10" t="s">
        <v>36</v>
      </c>
      <c r="B19" s="10"/>
    </row>
  </sheetData>
  <sheetProtection sheet="1" objects="1" scenarios="1"/>
  <mergeCells count="3">
    <mergeCell ref="A1:B1"/>
    <mergeCell ref="A2:B2"/>
    <mergeCell ref="A19:B19"/>
  </mergeCells>
  <dataValidations count="2">
    <dataValidation type="list" allowBlank="1" showErrorMessage="1" errorTitle="Choose a listed value" error="Use the dropdown options." sqref="B8" xr:uid="{00000000-0002-0000-0100-000000000000}">
      <formula1>"Low,Base,High"</formula1>
    </dataValidation>
    <dataValidation type="list" allowBlank="1" showErrorMessage="1" errorTitle="Choose a listed value" error="Use the dropdown options." sqref="B16" xr:uid="{00000000-0002-0000-0100-000001000000}">
      <formula1>"Documented,Estimate,Scenario,Unknown,Not applicable"</formula1>
    </dataValidation>
  </dataValidation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18"/>
  <sheetViews>
    <sheetView showGridLines="0" workbookViewId="0">
      <pane ySplit="3" topLeftCell="A4" activePane="bottomLeft" state="frozen"/>
      <selection pane="bottomLeft" sqref="A1:P1"/>
    </sheetView>
  </sheetViews>
  <sheetFormatPr defaultRowHeight="15" x14ac:dyDescent="0.25"/>
  <cols>
    <col min="1" max="1" width="13" customWidth="1"/>
    <col min="2" max="3" width="18" customWidth="1"/>
    <col min="4" max="4" width="38" customWidth="1"/>
    <col min="5" max="9" width="16" customWidth="1"/>
    <col min="10" max="10" width="18" customWidth="1"/>
    <col min="11" max="11" width="48" customWidth="1"/>
    <col min="12" max="12" width="15" customWidth="1"/>
    <col min="13" max="13" width="48" customWidth="1"/>
    <col min="14" max="14" width="21" customWidth="1"/>
    <col min="15" max="15" width="48" customWidth="1"/>
    <col min="16" max="16" width="24" customWidth="1"/>
  </cols>
  <sheetData>
    <row r="1" spans="1:16" ht="42" customHeight="1" x14ac:dyDescent="0.25">
      <c r="A1" s="9" t="s">
        <v>37</v>
      </c>
      <c r="B1" s="10"/>
      <c r="C1" s="10"/>
      <c r="D1" s="10"/>
      <c r="E1" s="10"/>
      <c r="F1" s="10"/>
      <c r="G1" s="10"/>
      <c r="H1" s="10"/>
      <c r="I1" s="10"/>
      <c r="J1" s="10"/>
      <c r="K1" s="10"/>
      <c r="L1" s="10"/>
      <c r="M1" s="10"/>
      <c r="N1" s="10"/>
      <c r="O1" s="10"/>
      <c r="P1" s="10"/>
    </row>
    <row r="2" spans="1:16" ht="39.950000000000003" customHeight="1" x14ac:dyDescent="0.25">
      <c r="A2" s="10" t="s">
        <v>1</v>
      </c>
      <c r="B2" s="10"/>
      <c r="C2" s="10"/>
      <c r="D2" s="10"/>
      <c r="E2" s="10"/>
      <c r="F2" s="10"/>
      <c r="G2" s="10"/>
      <c r="H2" s="10"/>
      <c r="I2" s="10"/>
      <c r="J2" s="10"/>
      <c r="K2" s="10"/>
      <c r="L2" s="10"/>
      <c r="M2" s="10"/>
      <c r="N2" s="10"/>
      <c r="O2" s="10"/>
      <c r="P2" s="10"/>
    </row>
    <row r="4" spans="1:16" ht="39.950000000000003" customHeight="1" x14ac:dyDescent="0.25">
      <c r="A4" s="1" t="s">
        <v>38</v>
      </c>
      <c r="B4" s="1" t="s">
        <v>39</v>
      </c>
      <c r="C4" s="1" t="s">
        <v>40</v>
      </c>
      <c r="D4" s="1" t="s">
        <v>41</v>
      </c>
      <c r="E4" s="1" t="s">
        <v>42</v>
      </c>
      <c r="F4" s="1" t="s">
        <v>43</v>
      </c>
      <c r="G4" s="1" t="s">
        <v>44</v>
      </c>
      <c r="H4" s="1" t="s">
        <v>45</v>
      </c>
      <c r="I4" s="1" t="s">
        <v>46</v>
      </c>
      <c r="J4" s="1" t="s">
        <v>47</v>
      </c>
      <c r="K4" s="1" t="s">
        <v>48</v>
      </c>
      <c r="L4" s="1" t="s">
        <v>49</v>
      </c>
      <c r="M4" s="1" t="s">
        <v>50</v>
      </c>
      <c r="N4" s="1" t="s">
        <v>51</v>
      </c>
      <c r="O4" s="1" t="s">
        <v>52</v>
      </c>
      <c r="P4" s="1" t="s">
        <v>53</v>
      </c>
    </row>
    <row r="5" spans="1:16" ht="87.95" customHeight="1" x14ac:dyDescent="0.25">
      <c r="A5" s="2" t="s">
        <v>54</v>
      </c>
      <c r="B5" s="2" t="s">
        <v>24</v>
      </c>
      <c r="C5" s="2" t="s">
        <v>24</v>
      </c>
      <c r="D5" s="2" t="s">
        <v>24</v>
      </c>
      <c r="E5" s="3" t="s">
        <v>24</v>
      </c>
      <c r="F5" s="3" t="s">
        <v>24</v>
      </c>
      <c r="G5" s="3" t="s">
        <v>24</v>
      </c>
      <c r="H5" s="4" t="s">
        <v>24</v>
      </c>
      <c r="I5" s="2" t="s">
        <v>24</v>
      </c>
      <c r="J5" s="2" t="s">
        <v>55</v>
      </c>
      <c r="K5" s="2" t="s">
        <v>24</v>
      </c>
      <c r="L5" s="5" t="s">
        <v>24</v>
      </c>
      <c r="M5" s="2" t="s">
        <v>24</v>
      </c>
      <c r="N5" s="2" t="s">
        <v>24</v>
      </c>
      <c r="O5" s="2" t="s">
        <v>24</v>
      </c>
      <c r="P5" s="6" t="str">
        <f>IF(A5="Inactive","INACTIVE",IFERROR(IF(AND(A5="Active",LEN(B5)&gt;0,COUNTIFS(A$5:A$16,"Active",B$5:B$16,B5)=1,OR(C5="Immediate",C5="Recurring maintenance",C5="Replacement"),LEN(D5)&gt;=8,OR(Settings!B8="Low",Settings!B8="Base",Settings!B8="High"),ISNUMBER(IF(Settings!B8="Low",E5,IF(Settings!B8="Base",F5,G5))),IF(Settings!B8="Low",E5,IF(Settings!B8="Base",F5,G5))&gt;=0,ISNUMBER(H5),H5&gt;=0,H5&lt;=1,AND(OR(J5="Documented",J5="Estimate",J5="Scenario",J5="Not applicable"),LEN(TRIM(K5))&gt;=8,ISERROR(MATCH(LOWER(TRIM(K5)),{"unknown","pending","source","example","not known","to be determined","tbd"},0)),ISNUMBER(L5),L5&gt;0),OR(J5&lt;&gt;"Not applicable",IF(Settings!B8="Low",E5,IF(Settings!B8="Base",F5,G5))=0),LEN(M5)&gt;=8,LEN(N5)&gt;0,OR(C5&lt;&gt;"Replacement",AND(ISNUMBER(I5),I5&gt;=1,I5&lt;=24,MOD(I5,1)=0))),IF(Settings!B8="Low",E5,IF(Settings!B8="Base",F5,G5))*(1+H5),"PENDING - cost / timing / scope / duplicate ID"),"PENDING - check invalid input"))</f>
        <v>INACTIVE</v>
      </c>
    </row>
    <row r="6" spans="1:16" ht="87.95" customHeight="1" x14ac:dyDescent="0.25">
      <c r="A6" s="2" t="s">
        <v>54</v>
      </c>
      <c r="B6" s="2" t="s">
        <v>24</v>
      </c>
      <c r="C6" s="2" t="s">
        <v>24</v>
      </c>
      <c r="D6" s="2" t="s">
        <v>24</v>
      </c>
      <c r="E6" s="3" t="s">
        <v>24</v>
      </c>
      <c r="F6" s="3" t="s">
        <v>24</v>
      </c>
      <c r="G6" s="3" t="s">
        <v>24</v>
      </c>
      <c r="H6" s="4" t="s">
        <v>24</v>
      </c>
      <c r="I6" s="2" t="s">
        <v>24</v>
      </c>
      <c r="J6" s="2" t="s">
        <v>55</v>
      </c>
      <c r="K6" s="2" t="s">
        <v>24</v>
      </c>
      <c r="L6" s="5" t="s">
        <v>24</v>
      </c>
      <c r="M6" s="2" t="s">
        <v>24</v>
      </c>
      <c r="N6" s="2" t="s">
        <v>24</v>
      </c>
      <c r="O6" s="2" t="s">
        <v>24</v>
      </c>
      <c r="P6" s="6" t="str">
        <f>IF(A6="Inactive","INACTIVE",IFERROR(IF(AND(A6="Active",LEN(B6)&gt;0,COUNTIFS(A$5:A$16,"Active",B$5:B$16,B6)=1,OR(C6="Immediate",C6="Recurring maintenance",C6="Replacement"),LEN(D6)&gt;=8,OR(Settings!B8="Low",Settings!B8="Base",Settings!B8="High"),ISNUMBER(IF(Settings!B8="Low",E6,IF(Settings!B8="Base",F6,G6))),IF(Settings!B8="Low",E6,IF(Settings!B8="Base",F6,G6))&gt;=0,ISNUMBER(H6),H6&gt;=0,H6&lt;=1,AND(OR(J6="Documented",J6="Estimate",J6="Scenario",J6="Not applicable"),LEN(TRIM(K6))&gt;=8,ISERROR(MATCH(LOWER(TRIM(K6)),{"unknown","pending","source","example","not known","to be determined","tbd"},0)),ISNUMBER(L6),L6&gt;0),OR(J6&lt;&gt;"Not applicable",IF(Settings!B8="Low",E6,IF(Settings!B8="Base",F6,G6))=0),LEN(M6)&gt;=8,LEN(N6)&gt;0,OR(C6&lt;&gt;"Replacement",AND(ISNUMBER(I6),I6&gt;=1,I6&lt;=24,MOD(I6,1)=0))),IF(Settings!B8="Low",E6,IF(Settings!B8="Base",F6,G6))*(1+H6),"PENDING - cost / timing / scope / duplicate ID"),"PENDING - check invalid input"))</f>
        <v>INACTIVE</v>
      </c>
    </row>
    <row r="7" spans="1:16" ht="87.95" customHeight="1" x14ac:dyDescent="0.25">
      <c r="A7" s="2" t="s">
        <v>54</v>
      </c>
      <c r="B7" s="2" t="s">
        <v>24</v>
      </c>
      <c r="C7" s="2" t="s">
        <v>24</v>
      </c>
      <c r="D7" s="2" t="s">
        <v>24</v>
      </c>
      <c r="E7" s="3" t="s">
        <v>24</v>
      </c>
      <c r="F7" s="3" t="s">
        <v>24</v>
      </c>
      <c r="G7" s="3" t="s">
        <v>24</v>
      </c>
      <c r="H7" s="4" t="s">
        <v>24</v>
      </c>
      <c r="I7" s="2" t="s">
        <v>24</v>
      </c>
      <c r="J7" s="2" t="s">
        <v>55</v>
      </c>
      <c r="K7" s="2" t="s">
        <v>24</v>
      </c>
      <c r="L7" s="5" t="s">
        <v>24</v>
      </c>
      <c r="M7" s="2" t="s">
        <v>24</v>
      </c>
      <c r="N7" s="2" t="s">
        <v>24</v>
      </c>
      <c r="O7" s="2" t="s">
        <v>24</v>
      </c>
      <c r="P7" s="6" t="str">
        <f>IF(A7="Inactive","INACTIVE",IFERROR(IF(AND(A7="Active",LEN(B7)&gt;0,COUNTIFS(A$5:A$16,"Active",B$5:B$16,B7)=1,OR(C7="Immediate",C7="Recurring maintenance",C7="Replacement"),LEN(D7)&gt;=8,OR(Settings!B8="Low",Settings!B8="Base",Settings!B8="High"),ISNUMBER(IF(Settings!B8="Low",E7,IF(Settings!B8="Base",F7,G7))),IF(Settings!B8="Low",E7,IF(Settings!B8="Base",F7,G7))&gt;=0,ISNUMBER(H7),H7&gt;=0,H7&lt;=1,AND(OR(J7="Documented",J7="Estimate",J7="Scenario",J7="Not applicable"),LEN(TRIM(K7))&gt;=8,ISERROR(MATCH(LOWER(TRIM(K7)),{"unknown","pending","source","example","not known","to be determined","tbd"},0)),ISNUMBER(L7),L7&gt;0),OR(J7&lt;&gt;"Not applicable",IF(Settings!B8="Low",E7,IF(Settings!B8="Base",F7,G7))=0),LEN(M7)&gt;=8,LEN(N7)&gt;0,OR(C7&lt;&gt;"Replacement",AND(ISNUMBER(I7),I7&gt;=1,I7&lt;=24,MOD(I7,1)=0))),IF(Settings!B8="Low",E7,IF(Settings!B8="Base",F7,G7))*(1+H7),"PENDING - cost / timing / scope / duplicate ID"),"PENDING - check invalid input"))</f>
        <v>INACTIVE</v>
      </c>
    </row>
    <row r="8" spans="1:16" ht="87.95" customHeight="1" x14ac:dyDescent="0.25">
      <c r="A8" s="2" t="s">
        <v>54</v>
      </c>
      <c r="B8" s="2" t="s">
        <v>24</v>
      </c>
      <c r="C8" s="2" t="s">
        <v>24</v>
      </c>
      <c r="D8" s="2" t="s">
        <v>24</v>
      </c>
      <c r="E8" s="3" t="s">
        <v>24</v>
      </c>
      <c r="F8" s="3" t="s">
        <v>24</v>
      </c>
      <c r="G8" s="3" t="s">
        <v>24</v>
      </c>
      <c r="H8" s="4" t="s">
        <v>24</v>
      </c>
      <c r="I8" s="2" t="s">
        <v>24</v>
      </c>
      <c r="J8" s="2" t="s">
        <v>55</v>
      </c>
      <c r="K8" s="2" t="s">
        <v>24</v>
      </c>
      <c r="L8" s="5" t="s">
        <v>24</v>
      </c>
      <c r="M8" s="2" t="s">
        <v>24</v>
      </c>
      <c r="N8" s="2" t="s">
        <v>24</v>
      </c>
      <c r="O8" s="2" t="s">
        <v>24</v>
      </c>
      <c r="P8" s="6" t="str">
        <f>IF(A8="Inactive","INACTIVE",IFERROR(IF(AND(A8="Active",LEN(B8)&gt;0,COUNTIFS(A$5:A$16,"Active",B$5:B$16,B8)=1,OR(C8="Immediate",C8="Recurring maintenance",C8="Replacement"),LEN(D8)&gt;=8,OR(Settings!B8="Low",Settings!B8="Base",Settings!B8="High"),ISNUMBER(IF(Settings!B8="Low",E8,IF(Settings!B8="Base",F8,G8))),IF(Settings!B8="Low",E8,IF(Settings!B8="Base",F8,G8))&gt;=0,ISNUMBER(H8),H8&gt;=0,H8&lt;=1,AND(OR(J8="Documented",J8="Estimate",J8="Scenario",J8="Not applicable"),LEN(TRIM(K8))&gt;=8,ISERROR(MATCH(LOWER(TRIM(K8)),{"unknown","pending","source","example","not known","to be determined","tbd"},0)),ISNUMBER(L8),L8&gt;0),OR(J8&lt;&gt;"Not applicable",IF(Settings!B8="Low",E8,IF(Settings!B8="Base",F8,G8))=0),LEN(M8)&gt;=8,LEN(N8)&gt;0,OR(C8&lt;&gt;"Replacement",AND(ISNUMBER(I8),I8&gt;=1,I8&lt;=24,MOD(I8,1)=0))),IF(Settings!B8="Low",E8,IF(Settings!B8="Base",F8,G8))*(1+H8),"PENDING - cost / timing / scope / duplicate ID"),"PENDING - check invalid input"))</f>
        <v>INACTIVE</v>
      </c>
    </row>
    <row r="9" spans="1:16" ht="87.95" customHeight="1" x14ac:dyDescent="0.25">
      <c r="A9" s="2" t="s">
        <v>54</v>
      </c>
      <c r="B9" s="2" t="s">
        <v>24</v>
      </c>
      <c r="C9" s="2" t="s">
        <v>24</v>
      </c>
      <c r="D9" s="2" t="s">
        <v>24</v>
      </c>
      <c r="E9" s="3" t="s">
        <v>24</v>
      </c>
      <c r="F9" s="3" t="s">
        <v>24</v>
      </c>
      <c r="G9" s="3" t="s">
        <v>24</v>
      </c>
      <c r="H9" s="4" t="s">
        <v>24</v>
      </c>
      <c r="I9" s="2" t="s">
        <v>24</v>
      </c>
      <c r="J9" s="2" t="s">
        <v>55</v>
      </c>
      <c r="K9" s="2" t="s">
        <v>24</v>
      </c>
      <c r="L9" s="5" t="s">
        <v>24</v>
      </c>
      <c r="M9" s="2" t="s">
        <v>24</v>
      </c>
      <c r="N9" s="2" t="s">
        <v>24</v>
      </c>
      <c r="O9" s="2" t="s">
        <v>24</v>
      </c>
      <c r="P9" s="6" t="str">
        <f>IF(A9="Inactive","INACTIVE",IFERROR(IF(AND(A9="Active",LEN(B9)&gt;0,COUNTIFS(A$5:A$16,"Active",B$5:B$16,B9)=1,OR(C9="Immediate",C9="Recurring maintenance",C9="Replacement"),LEN(D9)&gt;=8,OR(Settings!B8="Low",Settings!B8="Base",Settings!B8="High"),ISNUMBER(IF(Settings!B8="Low",E9,IF(Settings!B8="Base",F9,G9))),IF(Settings!B8="Low",E9,IF(Settings!B8="Base",F9,G9))&gt;=0,ISNUMBER(H9),H9&gt;=0,H9&lt;=1,AND(OR(J9="Documented",J9="Estimate",J9="Scenario",J9="Not applicable"),LEN(TRIM(K9))&gt;=8,ISERROR(MATCH(LOWER(TRIM(K9)),{"unknown","pending","source","example","not known","to be determined","tbd"},0)),ISNUMBER(L9),L9&gt;0),OR(J9&lt;&gt;"Not applicable",IF(Settings!B8="Low",E9,IF(Settings!B8="Base",F9,G9))=0),LEN(M9)&gt;=8,LEN(N9)&gt;0,OR(C9&lt;&gt;"Replacement",AND(ISNUMBER(I9),I9&gt;=1,I9&lt;=24,MOD(I9,1)=0))),IF(Settings!B8="Low",E9,IF(Settings!B8="Base",F9,G9))*(1+H9),"PENDING - cost / timing / scope / duplicate ID"),"PENDING - check invalid input"))</f>
        <v>INACTIVE</v>
      </c>
    </row>
    <row r="10" spans="1:16" ht="87.95" customHeight="1" x14ac:dyDescent="0.25">
      <c r="A10" s="2" t="s">
        <v>54</v>
      </c>
      <c r="B10" s="2" t="s">
        <v>24</v>
      </c>
      <c r="C10" s="2" t="s">
        <v>24</v>
      </c>
      <c r="D10" s="2" t="s">
        <v>24</v>
      </c>
      <c r="E10" s="3" t="s">
        <v>24</v>
      </c>
      <c r="F10" s="3" t="s">
        <v>24</v>
      </c>
      <c r="G10" s="3" t="s">
        <v>24</v>
      </c>
      <c r="H10" s="4" t="s">
        <v>24</v>
      </c>
      <c r="I10" s="2" t="s">
        <v>24</v>
      </c>
      <c r="J10" s="2" t="s">
        <v>55</v>
      </c>
      <c r="K10" s="2" t="s">
        <v>24</v>
      </c>
      <c r="L10" s="5" t="s">
        <v>24</v>
      </c>
      <c r="M10" s="2" t="s">
        <v>24</v>
      </c>
      <c r="N10" s="2" t="s">
        <v>24</v>
      </c>
      <c r="O10" s="2" t="s">
        <v>24</v>
      </c>
      <c r="P10" s="6" t="str">
        <f>IF(A10="Inactive","INACTIVE",IFERROR(IF(AND(A10="Active",LEN(B10)&gt;0,COUNTIFS(A$5:A$16,"Active",B$5:B$16,B10)=1,OR(C10="Immediate",C10="Recurring maintenance",C10="Replacement"),LEN(D10)&gt;=8,OR(Settings!B8="Low",Settings!B8="Base",Settings!B8="High"),ISNUMBER(IF(Settings!B8="Low",E10,IF(Settings!B8="Base",F10,G10))),IF(Settings!B8="Low",E10,IF(Settings!B8="Base",F10,G10))&gt;=0,ISNUMBER(H10),H10&gt;=0,H10&lt;=1,AND(OR(J10="Documented",J10="Estimate",J10="Scenario",J10="Not applicable"),LEN(TRIM(K10))&gt;=8,ISERROR(MATCH(LOWER(TRIM(K10)),{"unknown","pending","source","example","not known","to be determined","tbd"},0)),ISNUMBER(L10),L10&gt;0),OR(J10&lt;&gt;"Not applicable",IF(Settings!B8="Low",E10,IF(Settings!B8="Base",F10,G10))=0),LEN(M10)&gt;=8,LEN(N10)&gt;0,OR(C10&lt;&gt;"Replacement",AND(ISNUMBER(I10),I10&gt;=1,I10&lt;=24,MOD(I10,1)=0))),IF(Settings!B8="Low",E10,IF(Settings!B8="Base",F10,G10))*(1+H10),"PENDING - cost / timing / scope / duplicate ID"),"PENDING - check invalid input"))</f>
        <v>INACTIVE</v>
      </c>
    </row>
    <row r="11" spans="1:16" ht="87.95" customHeight="1" x14ac:dyDescent="0.25">
      <c r="A11" s="2" t="s">
        <v>54</v>
      </c>
      <c r="B11" s="2" t="s">
        <v>24</v>
      </c>
      <c r="C11" s="2" t="s">
        <v>24</v>
      </c>
      <c r="D11" s="2" t="s">
        <v>24</v>
      </c>
      <c r="E11" s="3" t="s">
        <v>24</v>
      </c>
      <c r="F11" s="3" t="s">
        <v>24</v>
      </c>
      <c r="G11" s="3" t="s">
        <v>24</v>
      </c>
      <c r="H11" s="4" t="s">
        <v>24</v>
      </c>
      <c r="I11" s="2" t="s">
        <v>24</v>
      </c>
      <c r="J11" s="2" t="s">
        <v>55</v>
      </c>
      <c r="K11" s="2" t="s">
        <v>24</v>
      </c>
      <c r="L11" s="5" t="s">
        <v>24</v>
      </c>
      <c r="M11" s="2" t="s">
        <v>24</v>
      </c>
      <c r="N11" s="2" t="s">
        <v>24</v>
      </c>
      <c r="O11" s="2" t="s">
        <v>24</v>
      </c>
      <c r="P11" s="6" t="str">
        <f>IF(A11="Inactive","INACTIVE",IFERROR(IF(AND(A11="Active",LEN(B11)&gt;0,COUNTIFS(A$5:A$16,"Active",B$5:B$16,B11)=1,OR(C11="Immediate",C11="Recurring maintenance",C11="Replacement"),LEN(D11)&gt;=8,OR(Settings!B8="Low",Settings!B8="Base",Settings!B8="High"),ISNUMBER(IF(Settings!B8="Low",E11,IF(Settings!B8="Base",F11,G11))),IF(Settings!B8="Low",E11,IF(Settings!B8="Base",F11,G11))&gt;=0,ISNUMBER(H11),H11&gt;=0,H11&lt;=1,AND(OR(J11="Documented",J11="Estimate",J11="Scenario",J11="Not applicable"),LEN(TRIM(K11))&gt;=8,ISERROR(MATCH(LOWER(TRIM(K11)),{"unknown","pending","source","example","not known","to be determined","tbd"},0)),ISNUMBER(L11),L11&gt;0),OR(J11&lt;&gt;"Not applicable",IF(Settings!B8="Low",E11,IF(Settings!B8="Base",F11,G11))=0),LEN(M11)&gt;=8,LEN(N11)&gt;0,OR(C11&lt;&gt;"Replacement",AND(ISNUMBER(I11),I11&gt;=1,I11&lt;=24,MOD(I11,1)=0))),IF(Settings!B8="Low",E11,IF(Settings!B8="Base",F11,G11))*(1+H11),"PENDING - cost / timing / scope / duplicate ID"),"PENDING - check invalid input"))</f>
        <v>INACTIVE</v>
      </c>
    </row>
    <row r="12" spans="1:16" ht="87.95" customHeight="1" x14ac:dyDescent="0.25">
      <c r="A12" s="2" t="s">
        <v>54</v>
      </c>
      <c r="B12" s="2" t="s">
        <v>24</v>
      </c>
      <c r="C12" s="2" t="s">
        <v>24</v>
      </c>
      <c r="D12" s="2" t="s">
        <v>24</v>
      </c>
      <c r="E12" s="3" t="s">
        <v>24</v>
      </c>
      <c r="F12" s="3" t="s">
        <v>24</v>
      </c>
      <c r="G12" s="3" t="s">
        <v>24</v>
      </c>
      <c r="H12" s="4" t="s">
        <v>24</v>
      </c>
      <c r="I12" s="2" t="s">
        <v>24</v>
      </c>
      <c r="J12" s="2" t="s">
        <v>55</v>
      </c>
      <c r="K12" s="2" t="s">
        <v>24</v>
      </c>
      <c r="L12" s="5" t="s">
        <v>24</v>
      </c>
      <c r="M12" s="2" t="s">
        <v>24</v>
      </c>
      <c r="N12" s="2" t="s">
        <v>24</v>
      </c>
      <c r="O12" s="2" t="s">
        <v>24</v>
      </c>
      <c r="P12" s="6" t="str">
        <f>IF(A12="Inactive","INACTIVE",IFERROR(IF(AND(A12="Active",LEN(B12)&gt;0,COUNTIFS(A$5:A$16,"Active",B$5:B$16,B12)=1,OR(C12="Immediate",C12="Recurring maintenance",C12="Replacement"),LEN(D12)&gt;=8,OR(Settings!B8="Low",Settings!B8="Base",Settings!B8="High"),ISNUMBER(IF(Settings!B8="Low",E12,IF(Settings!B8="Base",F12,G12))),IF(Settings!B8="Low",E12,IF(Settings!B8="Base",F12,G12))&gt;=0,ISNUMBER(H12),H12&gt;=0,H12&lt;=1,AND(OR(J12="Documented",J12="Estimate",J12="Scenario",J12="Not applicable"),LEN(TRIM(K12))&gt;=8,ISERROR(MATCH(LOWER(TRIM(K12)),{"unknown","pending","source","example","not known","to be determined","tbd"},0)),ISNUMBER(L12),L12&gt;0),OR(J12&lt;&gt;"Not applicable",IF(Settings!B8="Low",E12,IF(Settings!B8="Base",F12,G12))=0),LEN(M12)&gt;=8,LEN(N12)&gt;0,OR(C12&lt;&gt;"Replacement",AND(ISNUMBER(I12),I12&gt;=1,I12&lt;=24,MOD(I12,1)=0))),IF(Settings!B8="Low",E12,IF(Settings!B8="Base",F12,G12))*(1+H12),"PENDING - cost / timing / scope / duplicate ID"),"PENDING - check invalid input"))</f>
        <v>INACTIVE</v>
      </c>
    </row>
    <row r="13" spans="1:16" ht="87.95" customHeight="1" x14ac:dyDescent="0.25">
      <c r="A13" s="2" t="s">
        <v>54</v>
      </c>
      <c r="B13" s="2" t="s">
        <v>24</v>
      </c>
      <c r="C13" s="2" t="s">
        <v>24</v>
      </c>
      <c r="D13" s="2" t="s">
        <v>24</v>
      </c>
      <c r="E13" s="3" t="s">
        <v>24</v>
      </c>
      <c r="F13" s="3" t="s">
        <v>24</v>
      </c>
      <c r="G13" s="3" t="s">
        <v>24</v>
      </c>
      <c r="H13" s="4" t="s">
        <v>24</v>
      </c>
      <c r="I13" s="2" t="s">
        <v>24</v>
      </c>
      <c r="J13" s="2" t="s">
        <v>55</v>
      </c>
      <c r="K13" s="2" t="s">
        <v>24</v>
      </c>
      <c r="L13" s="5" t="s">
        <v>24</v>
      </c>
      <c r="M13" s="2" t="s">
        <v>24</v>
      </c>
      <c r="N13" s="2" t="s">
        <v>24</v>
      </c>
      <c r="O13" s="2" t="s">
        <v>24</v>
      </c>
      <c r="P13" s="6" t="str">
        <f>IF(A13="Inactive","INACTIVE",IFERROR(IF(AND(A13="Active",LEN(B13)&gt;0,COUNTIFS(A$5:A$16,"Active",B$5:B$16,B13)=1,OR(C13="Immediate",C13="Recurring maintenance",C13="Replacement"),LEN(D13)&gt;=8,OR(Settings!B8="Low",Settings!B8="Base",Settings!B8="High"),ISNUMBER(IF(Settings!B8="Low",E13,IF(Settings!B8="Base",F13,G13))),IF(Settings!B8="Low",E13,IF(Settings!B8="Base",F13,G13))&gt;=0,ISNUMBER(H13),H13&gt;=0,H13&lt;=1,AND(OR(J13="Documented",J13="Estimate",J13="Scenario",J13="Not applicable"),LEN(TRIM(K13))&gt;=8,ISERROR(MATCH(LOWER(TRIM(K13)),{"unknown","pending","source","example","not known","to be determined","tbd"},0)),ISNUMBER(L13),L13&gt;0),OR(J13&lt;&gt;"Not applicable",IF(Settings!B8="Low",E13,IF(Settings!B8="Base",F13,G13))=0),LEN(M13)&gt;=8,LEN(N13)&gt;0,OR(C13&lt;&gt;"Replacement",AND(ISNUMBER(I13),I13&gt;=1,I13&lt;=24,MOD(I13,1)=0))),IF(Settings!B8="Low",E13,IF(Settings!B8="Base",F13,G13))*(1+H13),"PENDING - cost / timing / scope / duplicate ID"),"PENDING - check invalid input"))</f>
        <v>INACTIVE</v>
      </c>
    </row>
    <row r="14" spans="1:16" ht="87.95" customHeight="1" x14ac:dyDescent="0.25">
      <c r="A14" s="2" t="s">
        <v>54</v>
      </c>
      <c r="B14" s="2" t="s">
        <v>24</v>
      </c>
      <c r="C14" s="2" t="s">
        <v>24</v>
      </c>
      <c r="D14" s="2" t="s">
        <v>24</v>
      </c>
      <c r="E14" s="3" t="s">
        <v>24</v>
      </c>
      <c r="F14" s="3" t="s">
        <v>24</v>
      </c>
      <c r="G14" s="3" t="s">
        <v>24</v>
      </c>
      <c r="H14" s="4" t="s">
        <v>24</v>
      </c>
      <c r="I14" s="2" t="s">
        <v>24</v>
      </c>
      <c r="J14" s="2" t="s">
        <v>55</v>
      </c>
      <c r="K14" s="2" t="s">
        <v>24</v>
      </c>
      <c r="L14" s="5" t="s">
        <v>24</v>
      </c>
      <c r="M14" s="2" t="s">
        <v>24</v>
      </c>
      <c r="N14" s="2" t="s">
        <v>24</v>
      </c>
      <c r="O14" s="2" t="s">
        <v>24</v>
      </c>
      <c r="P14" s="6" t="str">
        <f>IF(A14="Inactive","INACTIVE",IFERROR(IF(AND(A14="Active",LEN(B14)&gt;0,COUNTIFS(A$5:A$16,"Active",B$5:B$16,B14)=1,OR(C14="Immediate",C14="Recurring maintenance",C14="Replacement"),LEN(D14)&gt;=8,OR(Settings!B8="Low",Settings!B8="Base",Settings!B8="High"),ISNUMBER(IF(Settings!B8="Low",E14,IF(Settings!B8="Base",F14,G14))),IF(Settings!B8="Low",E14,IF(Settings!B8="Base",F14,G14))&gt;=0,ISNUMBER(H14),H14&gt;=0,H14&lt;=1,AND(OR(J14="Documented",J14="Estimate",J14="Scenario",J14="Not applicable"),LEN(TRIM(K14))&gt;=8,ISERROR(MATCH(LOWER(TRIM(K14)),{"unknown","pending","source","example","not known","to be determined","tbd"},0)),ISNUMBER(L14),L14&gt;0),OR(J14&lt;&gt;"Not applicable",IF(Settings!B8="Low",E14,IF(Settings!B8="Base",F14,G14))=0),LEN(M14)&gt;=8,LEN(N14)&gt;0,OR(C14&lt;&gt;"Replacement",AND(ISNUMBER(I14),I14&gt;=1,I14&lt;=24,MOD(I14,1)=0))),IF(Settings!B8="Low",E14,IF(Settings!B8="Base",F14,G14))*(1+H14),"PENDING - cost / timing / scope / duplicate ID"),"PENDING - check invalid input"))</f>
        <v>INACTIVE</v>
      </c>
    </row>
    <row r="15" spans="1:16" ht="87.95" customHeight="1" x14ac:dyDescent="0.25">
      <c r="A15" s="2" t="s">
        <v>54</v>
      </c>
      <c r="B15" s="2" t="s">
        <v>24</v>
      </c>
      <c r="C15" s="2" t="s">
        <v>24</v>
      </c>
      <c r="D15" s="2" t="s">
        <v>24</v>
      </c>
      <c r="E15" s="3" t="s">
        <v>24</v>
      </c>
      <c r="F15" s="3" t="s">
        <v>24</v>
      </c>
      <c r="G15" s="3" t="s">
        <v>24</v>
      </c>
      <c r="H15" s="4" t="s">
        <v>24</v>
      </c>
      <c r="I15" s="2" t="s">
        <v>24</v>
      </c>
      <c r="J15" s="2" t="s">
        <v>55</v>
      </c>
      <c r="K15" s="2" t="s">
        <v>24</v>
      </c>
      <c r="L15" s="5" t="s">
        <v>24</v>
      </c>
      <c r="M15" s="2" t="s">
        <v>24</v>
      </c>
      <c r="N15" s="2" t="s">
        <v>24</v>
      </c>
      <c r="O15" s="2" t="s">
        <v>24</v>
      </c>
      <c r="P15" s="6" t="str">
        <f>IF(A15="Inactive","INACTIVE",IFERROR(IF(AND(A15="Active",LEN(B15)&gt;0,COUNTIFS(A$5:A$16,"Active",B$5:B$16,B15)=1,OR(C15="Immediate",C15="Recurring maintenance",C15="Replacement"),LEN(D15)&gt;=8,OR(Settings!B8="Low",Settings!B8="Base",Settings!B8="High"),ISNUMBER(IF(Settings!B8="Low",E15,IF(Settings!B8="Base",F15,G15))),IF(Settings!B8="Low",E15,IF(Settings!B8="Base",F15,G15))&gt;=0,ISNUMBER(H15),H15&gt;=0,H15&lt;=1,AND(OR(J15="Documented",J15="Estimate",J15="Scenario",J15="Not applicable"),LEN(TRIM(K15))&gt;=8,ISERROR(MATCH(LOWER(TRIM(K15)),{"unknown","pending","source","example","not known","to be determined","tbd"},0)),ISNUMBER(L15),L15&gt;0),OR(J15&lt;&gt;"Not applicable",IF(Settings!B8="Low",E15,IF(Settings!B8="Base",F15,G15))=0),LEN(M15)&gt;=8,LEN(N15)&gt;0,OR(C15&lt;&gt;"Replacement",AND(ISNUMBER(I15),I15&gt;=1,I15&lt;=24,MOD(I15,1)=0))),IF(Settings!B8="Low",E15,IF(Settings!B8="Base",F15,G15))*(1+H15),"PENDING - cost / timing / scope / duplicate ID"),"PENDING - check invalid input"))</f>
        <v>INACTIVE</v>
      </c>
    </row>
    <row r="16" spans="1:16" ht="87.95" customHeight="1" x14ac:dyDescent="0.25">
      <c r="A16" s="2" t="s">
        <v>54</v>
      </c>
      <c r="B16" s="2" t="s">
        <v>24</v>
      </c>
      <c r="C16" s="2" t="s">
        <v>24</v>
      </c>
      <c r="D16" s="2" t="s">
        <v>24</v>
      </c>
      <c r="E16" s="3" t="s">
        <v>24</v>
      </c>
      <c r="F16" s="3" t="s">
        <v>24</v>
      </c>
      <c r="G16" s="3" t="s">
        <v>24</v>
      </c>
      <c r="H16" s="4" t="s">
        <v>24</v>
      </c>
      <c r="I16" s="2" t="s">
        <v>24</v>
      </c>
      <c r="J16" s="2" t="s">
        <v>55</v>
      </c>
      <c r="K16" s="2" t="s">
        <v>24</v>
      </c>
      <c r="L16" s="5" t="s">
        <v>24</v>
      </c>
      <c r="M16" s="2" t="s">
        <v>24</v>
      </c>
      <c r="N16" s="2" t="s">
        <v>24</v>
      </c>
      <c r="O16" s="2" t="s">
        <v>24</v>
      </c>
      <c r="P16" s="6" t="str">
        <f>IF(A16="Inactive","INACTIVE",IFERROR(IF(AND(A16="Active",LEN(B16)&gt;0,COUNTIFS(A$5:A$16,"Active",B$5:B$16,B16)=1,OR(C16="Immediate",C16="Recurring maintenance",C16="Replacement"),LEN(D16)&gt;=8,OR(Settings!B8="Low",Settings!B8="Base",Settings!B8="High"),ISNUMBER(IF(Settings!B8="Low",E16,IF(Settings!B8="Base",F16,G16))),IF(Settings!B8="Low",E16,IF(Settings!B8="Base",F16,G16))&gt;=0,ISNUMBER(H16),H16&gt;=0,H16&lt;=1,AND(OR(J16="Documented",J16="Estimate",J16="Scenario",J16="Not applicable"),LEN(TRIM(K16))&gt;=8,ISERROR(MATCH(LOWER(TRIM(K16)),{"unknown","pending","source","example","not known","to be determined","tbd"},0)),ISNUMBER(L16),L16&gt;0),OR(J16&lt;&gt;"Not applicable",IF(Settings!B8="Low",E16,IF(Settings!B8="Base",F16,G16))=0),LEN(M16)&gt;=8,LEN(N16)&gt;0,OR(C16&lt;&gt;"Replacement",AND(ISNUMBER(I16),I16&gt;=1,I16&lt;=24,MOD(I16,1)=0))),IF(Settings!B8="Low",E16,IF(Settings!B8="Base",F16,G16))*(1+H16),"PENDING - cost / timing / scope / duplicate ID"),"PENDING - check invalid input"))</f>
        <v>INACTIVE</v>
      </c>
    </row>
    <row r="18" spans="1:16" ht="84.95" customHeight="1" x14ac:dyDescent="0.25">
      <c r="A18" s="10" t="s">
        <v>56</v>
      </c>
      <c r="B18" s="10"/>
      <c r="C18" s="10"/>
      <c r="D18" s="10"/>
      <c r="E18" s="10"/>
      <c r="F18" s="10"/>
      <c r="G18" s="10"/>
      <c r="H18" s="10"/>
      <c r="I18" s="10"/>
      <c r="J18" s="10"/>
      <c r="K18" s="10"/>
      <c r="L18" s="10"/>
      <c r="M18" s="10"/>
      <c r="N18" s="10"/>
      <c r="O18" s="10"/>
      <c r="P18" s="10"/>
    </row>
  </sheetData>
  <sheetProtection sheet="1" objects="1" scenarios="1"/>
  <mergeCells count="3">
    <mergeCell ref="A1:P1"/>
    <mergeCell ref="A2:P2"/>
    <mergeCell ref="A18:P18"/>
  </mergeCells>
  <dataValidations count="3">
    <dataValidation type="list" allowBlank="1" showErrorMessage="1" errorTitle="Choose a listed value" error="Use the dropdown options." sqref="A5:A16" xr:uid="{00000000-0002-0000-0200-000000000000}">
      <formula1>"Active,Inactive"</formula1>
    </dataValidation>
    <dataValidation type="list" allowBlank="1" showErrorMessage="1" errorTitle="Choose a listed value" error="Use the dropdown options." sqref="C5:C16" xr:uid="{00000000-0002-0000-0200-000001000000}">
      <formula1>"Immediate,Recurring maintenance,Replacement"</formula1>
    </dataValidation>
    <dataValidation type="list" allowBlank="1" showErrorMessage="1" errorTitle="Choose a listed value" error="Use the dropdown options." sqref="J5:J16" xr:uid="{00000000-0002-0000-0200-000002000000}">
      <formula1>"Documented,Estimate,Scenario,Unknown,Not applicable"</formula1>
    </dataValidation>
  </dataValidations>
  <pageMargins left="0.3888888888888889" right="0.3888888888888889" top="0.41666666666666669" bottom="0.41666666666666669" header="0.2" footer="0.2"/>
  <pageSetup scale="32" fitToHeight="0" orientation="landscape" r:id="rId1"/>
  <headerFooter>
    <oddFooter>&amp;LBefore You Buy the Rental&amp;R&amp;P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29"/>
  <sheetViews>
    <sheetView showGridLines="0" workbookViewId="0">
      <pane ySplit="3" topLeftCell="A4" activePane="bottomLeft" state="frozen"/>
      <selection pane="bottomLeft" sqref="A1:F1"/>
    </sheetView>
  </sheetViews>
  <sheetFormatPr defaultRowHeight="15" x14ac:dyDescent="0.25"/>
  <cols>
    <col min="1" max="1" width="12" customWidth="1"/>
    <col min="2" max="2" width="17" customWidth="1"/>
    <col min="3" max="3" width="19" customWidth="1"/>
    <col min="4" max="4" width="18" customWidth="1"/>
    <col min="5" max="6" width="19" customWidth="1"/>
  </cols>
  <sheetData>
    <row r="1" spans="1:6" ht="42" customHeight="1" x14ac:dyDescent="0.25">
      <c r="A1" s="9" t="s">
        <v>57</v>
      </c>
      <c r="B1" s="10"/>
      <c r="C1" s="10"/>
      <c r="D1" s="10"/>
      <c r="E1" s="10"/>
      <c r="F1" s="10"/>
    </row>
    <row r="2" spans="1:6" ht="39.950000000000003" customHeight="1" x14ac:dyDescent="0.25">
      <c r="A2" s="10" t="s">
        <v>1</v>
      </c>
      <c r="B2" s="10"/>
      <c r="C2" s="10"/>
      <c r="D2" s="10"/>
      <c r="E2" s="10"/>
      <c r="F2" s="10"/>
    </row>
    <row r="3" spans="1:6" ht="48" customHeight="1" x14ac:dyDescent="0.25">
      <c r="A3" s="10" t="s">
        <v>58</v>
      </c>
      <c r="B3" s="10"/>
      <c r="C3" s="10"/>
      <c r="D3" s="10"/>
      <c r="E3" s="10"/>
      <c r="F3" s="10"/>
    </row>
    <row r="4" spans="1:6" ht="38.1" customHeight="1" x14ac:dyDescent="0.25">
      <c r="A4" s="1" t="s">
        <v>59</v>
      </c>
      <c r="B4" s="1" t="s">
        <v>60</v>
      </c>
      <c r="C4" s="1" t="s">
        <v>61</v>
      </c>
      <c r="D4" s="1" t="s">
        <v>62</v>
      </c>
      <c r="E4" s="1" t="s">
        <v>63</v>
      </c>
      <c r="F4" s="1" t="s">
        <v>64</v>
      </c>
    </row>
    <row r="5" spans="1:6" ht="27.95" customHeight="1" x14ac:dyDescent="0.25">
      <c r="A5">
        <v>0</v>
      </c>
      <c r="B5"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determined","tbd"},0)),ISNUMBER(Settings!B6),Settings!B6&gt;0)),Settings!B7,"PENDING - start"),"PENDING - check invalid input")</f>
        <v>PENDING - start</v>
      </c>
      <c r="F5"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determined","tbd"},0)),ISNUMBER(Settings!B6),Settings!B6&gt;0)),Settings!B9,"PENDING - settings"),"PENDING - check invalid input")</f>
        <v>PENDING - settings</v>
      </c>
    </row>
    <row r="6" spans="1:6" ht="27.95" customHeight="1" x14ac:dyDescent="0.25">
      <c r="A6">
        <v>1</v>
      </c>
      <c r="B6"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determined","tbd"},0)),ISNUMBER(Settings!B6),Settings!B6&gt;0)),DATE(YEAR(Settings!B7),MONTH(Settings!B7)+A6,0),"PENDING - date"),"PENDING - check invalid input")</f>
        <v>PENDING - date</v>
      </c>
      <c r="C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items'!P16))))),ISNUMBER(F5)),F5,"PENDING - replacement inputs"),"PENDING - check invalid input")</f>
        <v>PENDING - replacement inputs</v>
      </c>
      <c r="D6"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items'!I5=A6),'Work items'!P5,0)+IF(AND('Work items'!A6="Active",'Work items'!C6="Replacement",'Work items'!I6=A6),'Work items'!P6,0)+IF(AND('Work items'!A7="Active",'Work items'!C7="Replacement",'Work items'!I7=A6),'Work items'!P7,0)+IF(AND('Work items'!A8="Active",'Work items'!C8="Replacement",'Work items'!I8=A6),'Work items'!P8,0)+IF(AND('Work items'!A9="Active",'Work items'!C9="Replacement",'Work items'!I9=A6),'Work items'!P9,0)+IF(AND('Work items'!A10="Active",'Work items'!C10="Replacement",'Work items'!I10=A6),'Work items'!P10,0)+IF(AND('Work items'!A11="Active",'Work items'!C11="Replacement",'Work items'!I11=A6),'Work items'!P11,0)+IF(AND('Work items'!A12="Active",'Work items'!C12="Replacement",'Work items'!I12=A6),'Work items'!P12,0)+IF(AND('Work items'!A13="Active",'Work items'!C13="Replacement",'Work items'!I13=A6),'Work items'!P13,0)+IF(AND('Work items'!A14="Active",'Work items'!C14="Replacement",'Work items'!I14=A6),'Work items'!P14,0)+IF(AND('Work items'!A15="Active",'Work items'!C15="Replacement",'Work items'!I15=A6),'Work items'!P15,0)+IF(AND('Work items'!A16="Active",'Work items'!C16="Replacement",'Work items'!I16=A6),'Work items'!P16,0),"PENDING - replacement cost or timing"),"PENDING - check invalid input")</f>
        <v>PENDING - replacement cost or timing</v>
      </c>
      <c r="F6" s="6" t="str">
        <f t="shared" ref="F6:F29" si="0">IFERROR(IF(AND(ISNUMBER(C6),ISNUMBER(D6),ISNUMBER(E6)),C6+D6-E6,"PENDING - calendar"),"PENDING - check invalid input")</f>
        <v>PENDING - calendar</v>
      </c>
    </row>
    <row r="7" spans="1:6" ht="27.95" customHeight="1" x14ac:dyDescent="0.25">
      <c r="A7">
        <v>2</v>
      </c>
      <c r="B7"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determined","tbd"},0)),ISNUMBER(Settings!B6),Settings!B6&gt;0)),DATE(YEAR(Settings!B7),MONTH(Settings!B7)+A7,0),"PENDING - date"),"PENDING - check invalid input")</f>
        <v>PENDING - date</v>
      </c>
      <c r="C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items'!P16))))),ISNUMBER(F6)),F6,"PENDING - replacement inputs"),"PENDING - check invalid input")</f>
        <v>PENDING - replacement inputs</v>
      </c>
      <c r="D7"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items'!I5=A7),'Work items'!P5,0)+IF(AND('Work items'!A6="Active",'Work items'!C6="Replacement",'Work items'!I6=A7),'Work items'!P6,0)+IF(AND('Work items'!A7="Active",'Work items'!C7="Replacement",'Work items'!I7=A7),'Work items'!P7,0)+IF(AND('Work items'!A8="Active",'Work items'!C8="Replacement",'Work items'!I8=A7),'Work items'!P8,0)+IF(AND('Work items'!A9="Active",'Work items'!C9="Replacement",'Work items'!I9=A7),'Work items'!P9,0)+IF(AND('Work items'!A10="Active",'Work items'!C10="Replacement",'Work items'!I10=A7),'Work items'!P10,0)+IF(AND('Work items'!A11="Active",'Work items'!C11="Replacement",'Work items'!I11=A7),'Work items'!P11,0)+IF(AND('Work items'!A12="Active",'Work items'!C12="Replacement",'Work items'!I12=A7),'Work items'!P12,0)+IF(AND('Work items'!A13="Active",'Work items'!C13="Replacement",'Work items'!I13=A7),'Work items'!P13,0)+IF(AND('Work items'!A14="Active",'Work items'!C14="Replacement",'Work items'!I14=A7),'Work items'!P14,0)+IF(AND('Work items'!A15="Active",'Work items'!C15="Replacement",'Work items'!I15=A7),'Work items'!P15,0)+IF(AND('Work items'!A16="Active",'Work items'!C16="Replacement",'Work items'!I16=A7),'Work items'!P16,0),"PENDING - replacement cost or timing"),"PENDING - check invalid input")</f>
        <v>PENDING - replacement cost or timing</v>
      </c>
      <c r="F7" s="6" t="str">
        <f t="shared" si="0"/>
        <v>PENDING - calendar</v>
      </c>
    </row>
    <row r="8" spans="1:6" ht="27.95" customHeight="1" x14ac:dyDescent="0.25">
      <c r="A8">
        <v>3</v>
      </c>
      <c r="B8"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determined","tbd"},0)),ISNUMBER(Settings!B6),Settings!B6&gt;0)),DATE(YEAR(Settings!B7),MONTH(Settings!B7)+A8,0),"PENDING - date"),"PENDING - check invalid input")</f>
        <v>PENDING - date</v>
      </c>
      <c r="C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items'!P16))))),ISNUMBER(F7)),F7,"PENDING - replacement inputs"),"PENDING - check invalid input")</f>
        <v>PENDING - replacement inputs</v>
      </c>
      <c r="D8"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items'!I5=A8),'Work items'!P5,0)+IF(AND('Work items'!A6="Active",'Work items'!C6="Replacement",'Work items'!I6=A8),'Work items'!P6,0)+IF(AND('Work items'!A7="Active",'Work items'!C7="Replacement",'Work items'!I7=A8),'Work items'!P7,0)+IF(AND('Work items'!A8="Active",'Work items'!C8="Replacement",'Work items'!I8=A8),'Work items'!P8,0)+IF(AND('Work items'!A9="Active",'Work items'!C9="Replacement",'Work items'!I9=A8),'Work items'!P9,0)+IF(AND('Work items'!A10="Active",'Work items'!C10="Replacement",'Work items'!I10=A8),'Work items'!P10,0)+IF(AND('Work items'!A11="Active",'Work items'!C11="Replacement",'Work items'!I11=A8),'Work items'!P11,0)+IF(AND('Work items'!A12="Active",'Work items'!C12="Replacement",'Work items'!I12=A8),'Work items'!P12,0)+IF(AND('Work items'!A13="Active",'Work items'!C13="Replacement",'Work items'!I13=A8),'Work items'!P13,0)+IF(AND('Work items'!A14="Active",'Work items'!C14="Replacement",'Work items'!I14=A8),'Work items'!P14,0)+IF(AND('Work items'!A15="Active",'Work items'!C15="Replacement",'Work items'!I15=A8),'Work items'!P15,0)+IF(AND('Work items'!A16="Active",'Work items'!C16="Replacement",'Work items'!I16=A8),'Work items'!P16,0),"PENDING - replacement cost or timing"),"PENDING - check invalid input")</f>
        <v>PENDING - replacement cost or timing</v>
      </c>
      <c r="F8" s="6" t="str">
        <f t="shared" si="0"/>
        <v>PENDING - calendar</v>
      </c>
    </row>
    <row r="9" spans="1:6" ht="27.95" customHeight="1" x14ac:dyDescent="0.25">
      <c r="A9">
        <v>4</v>
      </c>
      <c r="B9"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determined","tbd"},0)),ISNUMBER(Settings!B6),Settings!B6&gt;0)),DATE(YEAR(Settings!B7),MONTH(Settings!B7)+A9,0),"PENDING - date"),"PENDING - check invalid input")</f>
        <v>PENDING - date</v>
      </c>
      <c r="C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items'!P16))))),ISNUMBER(F8)),F8,"PENDING - replacement inputs"),"PENDING - check invalid input")</f>
        <v>PENDING - replacement inputs</v>
      </c>
      <c r="D9"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items'!I5=A9),'Work items'!P5,0)+IF(AND('Work items'!A6="Active",'Work items'!C6="Replacement",'Work items'!I6=A9),'Work items'!P6,0)+IF(AND('Work items'!A7="Active",'Work items'!C7="Replacement",'Work items'!I7=A9),'Work items'!P7,0)+IF(AND('Work items'!A8="Active",'Work items'!C8="Replacement",'Work items'!I8=A9),'Work items'!P8,0)+IF(AND('Work items'!A9="Active",'Work items'!C9="Replacement",'Work items'!I9=A9),'Work items'!P9,0)+IF(AND('Work items'!A10="Active",'Work items'!C10="Replacement",'Work items'!I10=A9),'Work items'!P10,0)+IF(AND('Work items'!A11="Active",'Work items'!C11="Replacement",'Work items'!I11=A9),'Work items'!P11,0)+IF(AND('Work items'!A12="Active",'Work items'!C12="Replacement",'Work items'!I12=A9),'Work items'!P12,0)+IF(AND('Work items'!A13="Active",'Work items'!C13="Replacement",'Work items'!I13=A9),'Work items'!P13,0)+IF(AND('Work items'!A14="Active",'Work items'!C14="Replacement",'Work items'!I14=A9),'Work items'!P14,0)+IF(AND('Work items'!A15="Active",'Work items'!C15="Replacement",'Work items'!I15=A9),'Work items'!P15,0)+IF(AND('Work items'!A16="Active",'Work items'!C16="Replacement",'Work items'!I16=A9),'Work items'!P16,0),"PENDING - replacement cost or timing"),"PENDING - check invalid input")</f>
        <v>PENDING - replacement cost or timing</v>
      </c>
      <c r="F9" s="6" t="str">
        <f t="shared" si="0"/>
        <v>PENDING - calendar</v>
      </c>
    </row>
    <row r="10" spans="1:6" ht="27.95" customHeight="1" x14ac:dyDescent="0.25">
      <c r="A10">
        <v>5</v>
      </c>
      <c r="B10"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determined","tbd"},0)),ISNUMBER(Settings!B6),Settings!B6&gt;0)),DATE(YEAR(Settings!B7),MONTH(Settings!B7)+A10,0),"PENDING - date"),"PENDING - check invalid input")</f>
        <v>PENDING - date</v>
      </c>
      <c r="C1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items'!P16))))),ISNUMBER(F9)),F9,"PENDING - replacement inputs"),"PENDING - check invalid input")</f>
        <v>PENDING - replacement inputs</v>
      </c>
      <c r="D10"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items'!I5=A10),'Work items'!P5,0)+IF(AND('Work items'!A6="Active",'Work items'!C6="Replacement",'Work items'!I6=A10),'Work items'!P6,0)+IF(AND('Work items'!A7="Active",'Work items'!C7="Replacement",'Work items'!I7=A10),'Work items'!P7,0)+IF(AND('Work items'!A8="Active",'Work items'!C8="Replacement",'Work items'!I8=A10),'Work items'!P8,0)+IF(AND('Work items'!A9="Active",'Work items'!C9="Replacement",'Work items'!I9=A10),'Work items'!P9,0)+IF(AND('Work items'!A10="Active",'Work items'!C10="Replacement",'Work items'!I10=A10),'Work items'!P10,0)+IF(AND('Work items'!A11="Active",'Work items'!C11="Replacement",'Work items'!I11=A10),'Work items'!P11,0)+IF(AND('Work items'!A12="Active",'Work items'!C12="Replacement",'Work items'!I12=A10),'Work items'!P12,0)+IF(AND('Work items'!A13="Active",'Work items'!C13="Replacement",'Work items'!I13=A10),'Work items'!P13,0)+IF(AND('Work items'!A14="Active",'Work items'!C14="Replacement",'Work items'!I14=A10),'Work items'!P14,0)+IF(AND('Work items'!A15="Active",'Work items'!C15="Replacement",'Work items'!I15=A10),'Work items'!P15,0)+IF(AND('Work items'!A16="Active",'Work items'!C16="Replacement",'Work items'!I16=A10),'Work items'!P16,0),"PENDING - replacement cost or timing"),"PENDING - check invalid input")</f>
        <v>PENDING - replacement cost or timing</v>
      </c>
      <c r="F10" s="6" t="str">
        <f t="shared" si="0"/>
        <v>PENDING - calendar</v>
      </c>
    </row>
    <row r="11" spans="1:6" ht="27.95" customHeight="1" x14ac:dyDescent="0.25">
      <c r="A11">
        <v>6</v>
      </c>
      <c r="B11"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determined","tbd"},0)),ISNUMBER(Settings!B6),Settings!B6&gt;0)),DATE(YEAR(Settings!B7),MONTH(Settings!B7)+A11,0),"PENDING - date"),"PENDING - check invalid input")</f>
        <v>PENDING - date</v>
      </c>
      <c r="C1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items'!P16))))),ISNUMBER(F10)),F10,"PENDING - replacement inputs"),"PENDING - check invalid input")</f>
        <v>PENDING - replacement inputs</v>
      </c>
      <c r="D11"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items'!I5=A11),'Work items'!P5,0)+IF(AND('Work items'!A6="Active",'Work items'!C6="Replacement",'Work items'!I6=A11),'Work items'!P6,0)+IF(AND('Work items'!A7="Active",'Work items'!C7="Replacement",'Work items'!I7=A11),'Work items'!P7,0)+IF(AND('Work items'!A8="Active",'Work items'!C8="Replacement",'Work items'!I8=A11),'Work items'!P8,0)+IF(AND('Work items'!A9="Active",'Work items'!C9="Replacement",'Work items'!I9=A11),'Work items'!P9,0)+IF(AND('Work items'!A10="Active",'Work items'!C10="Replacement",'Work items'!I10=A11),'Work items'!P10,0)+IF(AND('Work items'!A11="Active",'Work items'!C11="Replacement",'Work items'!I11=A11),'Work items'!P11,0)+IF(AND('Work items'!A12="Active",'Work items'!C12="Replacement",'Work items'!I12=A11),'Work items'!P12,0)+IF(AND('Work items'!A13="Active",'Work items'!C13="Replacement",'Work items'!I13=A11),'Work items'!P13,0)+IF(AND('Work items'!A14="Active",'Work items'!C14="Replacement",'Work items'!I14=A11),'Work items'!P14,0)+IF(AND('Work items'!A15="Active",'Work items'!C15="Replacement",'Work items'!I15=A11),'Work items'!P15,0)+IF(AND('Work items'!A16="Active",'Work items'!C16="Replacement",'Work items'!I16=A11),'Work items'!P16,0),"PENDING - replacement cost or timing"),"PENDING - check invalid input")</f>
        <v>PENDING - replacement cost or timing</v>
      </c>
      <c r="F11" s="6" t="str">
        <f t="shared" si="0"/>
        <v>PENDING - calendar</v>
      </c>
    </row>
    <row r="12" spans="1:6" ht="27.95" customHeight="1" x14ac:dyDescent="0.25">
      <c r="A12">
        <v>7</v>
      </c>
      <c r="B12"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determined","tbd"},0)),ISNUMBER(Settings!B6),Settings!B6&gt;0)),DATE(YEAR(Settings!B7),MONTH(Settings!B7)+A12,0),"PENDING - date"),"PENDING - check invalid input")</f>
        <v>PENDING - date</v>
      </c>
      <c r="C1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items'!P16))))),ISNUMBER(F11)),F11,"PENDING - replacement inputs"),"PENDING - check invalid input")</f>
        <v>PENDING - replacement inputs</v>
      </c>
      <c r="D12"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items'!I5=A12),'Work items'!P5,0)+IF(AND('Work items'!A6="Active",'Work items'!C6="Replacement",'Work items'!I6=A12),'Work items'!P6,0)+IF(AND('Work items'!A7="Active",'Work items'!C7="Replacement",'Work items'!I7=A12),'Work items'!P7,0)+IF(AND('Work items'!A8="Active",'Work items'!C8="Replacement",'Work items'!I8=A12),'Work items'!P8,0)+IF(AND('Work items'!A9="Active",'Work items'!C9="Replacement",'Work items'!I9=A12),'Work items'!P9,0)+IF(AND('Work items'!A10="Active",'Work items'!C10="Replacement",'Work items'!I10=A12),'Work items'!P10,0)+IF(AND('Work items'!A11="Active",'Work items'!C11="Replacement",'Work items'!I11=A12),'Work items'!P11,0)+IF(AND('Work items'!A12="Active",'Work items'!C12="Replacement",'Work items'!I12=A12),'Work items'!P12,0)+IF(AND('Work items'!A13="Active",'Work items'!C13="Replacement",'Work items'!I13=A12),'Work items'!P13,0)+IF(AND('Work items'!A14="Active",'Work items'!C14="Replacement",'Work items'!I14=A12),'Work items'!P14,0)+IF(AND('Work items'!A15="Active",'Work items'!C15="Replacement",'Work items'!I15=A12),'Work items'!P15,0)+IF(AND('Work items'!A16="Active",'Work items'!C16="Replacement",'Work items'!I16=A12),'Work items'!P16,0),"PENDING - replacement cost or timing"),"PENDING - check invalid input")</f>
        <v>PENDING - replacement cost or timing</v>
      </c>
      <c r="F12" s="6" t="str">
        <f t="shared" si="0"/>
        <v>PENDING - calendar</v>
      </c>
    </row>
    <row r="13" spans="1:6" ht="27.95" customHeight="1" x14ac:dyDescent="0.25">
      <c r="A13">
        <v>8</v>
      </c>
      <c r="B13"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determined","tbd"},0)),ISNUMBER(Settings!B6),Settings!B6&gt;0)),DATE(YEAR(Settings!B7),MONTH(Settings!B7)+A13,0),"PENDING - date"),"PENDING - check invalid input")</f>
        <v>PENDING - date</v>
      </c>
      <c r="C1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items'!P16))))),ISNUMBER(F12)),F12,"PENDING - replacement inputs"),"PENDING - check invalid input")</f>
        <v>PENDING - replacement inputs</v>
      </c>
      <c r="D13"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items'!I5=A13),'Work items'!P5,0)+IF(AND('Work items'!A6="Active",'Work items'!C6="Replacement",'Work items'!I6=A13),'Work items'!P6,0)+IF(AND('Work items'!A7="Active",'Work items'!C7="Replacement",'Work items'!I7=A13),'Work items'!P7,0)+IF(AND('Work items'!A8="Active",'Work items'!C8="Replacement",'Work items'!I8=A13),'Work items'!P8,0)+IF(AND('Work items'!A9="Active",'Work items'!C9="Replacement",'Work items'!I9=A13),'Work items'!P9,0)+IF(AND('Work items'!A10="Active",'Work items'!C10="Replacement",'Work items'!I10=A13),'Work items'!P10,0)+IF(AND('Work items'!A11="Active",'Work items'!C11="Replacement",'Work items'!I11=A13),'Work items'!P11,0)+IF(AND('Work items'!A12="Active",'Work items'!C12="Replacement",'Work items'!I12=A13),'Work items'!P12,0)+IF(AND('Work items'!A13="Active",'Work items'!C13="Replacement",'Work items'!I13=A13),'Work items'!P13,0)+IF(AND('Work items'!A14="Active",'Work items'!C14="Replacement",'Work items'!I14=A13),'Work items'!P14,0)+IF(AND('Work items'!A15="Active",'Work items'!C15="Replacement",'Work items'!I15=A13),'Work items'!P15,0)+IF(AND('Work items'!A16="Active",'Work items'!C16="Replacement",'Work items'!I16=A13),'Work items'!P16,0),"PENDING - replacement cost or timing"),"PENDING - check invalid input")</f>
        <v>PENDING - replacement cost or timing</v>
      </c>
      <c r="F13" s="6" t="str">
        <f t="shared" si="0"/>
        <v>PENDING - calendar</v>
      </c>
    </row>
    <row r="14" spans="1:6" ht="27.95" customHeight="1" x14ac:dyDescent="0.25">
      <c r="A14">
        <v>9</v>
      </c>
      <c r="B14"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determined","tbd"},0)),ISNUMBER(Settings!B6),Settings!B6&gt;0)),DATE(YEAR(Settings!B7),MONTH(Settings!B7)+A14,0),"PENDING - date"),"PENDING - check invalid input")</f>
        <v>PENDING - date</v>
      </c>
      <c r="C1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items'!P16))))),ISNUMBER(F13)),F13,"PENDING - replacement inputs"),"PENDING - check invalid input")</f>
        <v>PENDING - replacement inputs</v>
      </c>
      <c r="D14"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items'!I5=A14),'Work items'!P5,0)+IF(AND('Work items'!A6="Active",'Work items'!C6="Replacement",'Work items'!I6=A14),'Work items'!P6,0)+IF(AND('Work items'!A7="Active",'Work items'!C7="Replacement",'Work items'!I7=A14),'Work items'!P7,0)+IF(AND('Work items'!A8="Active",'Work items'!C8="Replacement",'Work items'!I8=A14),'Work items'!P8,0)+IF(AND('Work items'!A9="Active",'Work items'!C9="Replacement",'Work items'!I9=A14),'Work items'!P9,0)+IF(AND('Work items'!A10="Active",'Work items'!C10="Replacement",'Work items'!I10=A14),'Work items'!P10,0)+IF(AND('Work items'!A11="Active",'Work items'!C11="Replacement",'Work items'!I11=A14),'Work items'!P11,0)+IF(AND('Work items'!A12="Active",'Work items'!C12="Replacement",'Work items'!I12=A14),'Work items'!P12,0)+IF(AND('Work items'!A13="Active",'Work items'!C13="Replacement",'Work items'!I13=A14),'Work items'!P13,0)+IF(AND('Work items'!A14="Active",'Work items'!C14="Replacement",'Work items'!I14=A14),'Work items'!P14,0)+IF(AND('Work items'!A15="Active",'Work items'!C15="Replacement",'Work items'!I15=A14),'Work items'!P15,0)+IF(AND('Work items'!A16="Active",'Work items'!C16="Replacement",'Work items'!I16=A14),'Work items'!P16,0),"PENDING - replacement cost or timing"),"PENDING - check invalid input")</f>
        <v>PENDING - replacement cost or timing</v>
      </c>
      <c r="F14" s="6" t="str">
        <f t="shared" si="0"/>
        <v>PENDING - calendar</v>
      </c>
    </row>
    <row r="15" spans="1:6" ht="27.95" customHeight="1" x14ac:dyDescent="0.25">
      <c r="A15">
        <v>10</v>
      </c>
      <c r="B15"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determined","tbd"},0)),ISNUMBER(Settings!B6),Settings!B6&gt;0)),DATE(YEAR(Settings!B7),MONTH(Settings!B7)+A15,0),"PENDING - date"),"PENDING - check invalid input")</f>
        <v>PENDING - date</v>
      </c>
      <c r="C1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items'!P16))))),ISNUMBER(F14)),F14,"PENDING - replacement inputs"),"PENDING - check invalid input")</f>
        <v>PENDING - replacement inputs</v>
      </c>
      <c r="D15"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items'!I5=A15),'Work items'!P5,0)+IF(AND('Work items'!A6="Active",'Work items'!C6="Replacement",'Work items'!I6=A15),'Work items'!P6,0)+IF(AND('Work items'!A7="Active",'Work items'!C7="Replacement",'Work items'!I7=A15),'Work items'!P7,0)+IF(AND('Work items'!A8="Active",'Work items'!C8="Replacement",'Work items'!I8=A15),'Work items'!P8,0)+IF(AND('Work items'!A9="Active",'Work items'!C9="Replacement",'Work items'!I9=A15),'Work items'!P9,0)+IF(AND('Work items'!A10="Active",'Work items'!C10="Replacement",'Work items'!I10=A15),'Work items'!P10,0)+IF(AND('Work items'!A11="Active",'Work items'!C11="Replacement",'Work items'!I11=A15),'Work items'!P11,0)+IF(AND('Work items'!A12="Active",'Work items'!C12="Replacement",'Work items'!I12=A15),'Work items'!P12,0)+IF(AND('Work items'!A13="Active",'Work items'!C13="Replacement",'Work items'!I13=A15),'Work items'!P13,0)+IF(AND('Work items'!A14="Active",'Work items'!C14="Replacement",'Work items'!I14=A15),'Work items'!P14,0)+IF(AND('Work items'!A15="Active",'Work items'!C15="Replacement",'Work items'!I15=A15),'Work items'!P15,0)+IF(AND('Work items'!A16="Active",'Work items'!C16="Replacement",'Work items'!I16=A15),'Work items'!P16,0),"PENDING - replacement cost or timing"),"PENDING - check invalid input")</f>
        <v>PENDING - replacement cost or timing</v>
      </c>
      <c r="F15" s="6" t="str">
        <f t="shared" si="0"/>
        <v>PENDING - calendar</v>
      </c>
    </row>
    <row r="16" spans="1:6" ht="27.95" customHeight="1" x14ac:dyDescent="0.25">
      <c r="A16">
        <v>11</v>
      </c>
      <c r="B16"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determined","tbd"},0)),ISNUMBER(Settings!B6),Settings!B6&gt;0)),DATE(YEAR(Settings!B7),MONTH(Settings!B7)+A16,0),"PENDING - date"),"PENDING - check invalid input")</f>
        <v>PENDING - date</v>
      </c>
      <c r="C1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items'!P16))))),ISNUMBER(F15)),F15,"PENDING - replacement inputs"),"PENDING - check invalid input")</f>
        <v>PENDING - replacement inputs</v>
      </c>
      <c r="D16"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items'!I5=A16),'Work items'!P5,0)+IF(AND('Work items'!A6="Active",'Work items'!C6="Replacement",'Work items'!I6=A16),'Work items'!P6,0)+IF(AND('Work items'!A7="Active",'Work items'!C7="Replacement",'Work items'!I7=A16),'Work items'!P7,0)+IF(AND('Work items'!A8="Active",'Work items'!C8="Replacement",'Work items'!I8=A16),'Work items'!P8,0)+IF(AND('Work items'!A9="Active",'Work items'!C9="Replacement",'Work items'!I9=A16),'Work items'!P9,0)+IF(AND('Work items'!A10="Active",'Work items'!C10="Replacement",'Work items'!I10=A16),'Work items'!P10,0)+IF(AND('Work items'!A11="Active",'Work items'!C11="Replacement",'Work items'!I11=A16),'Work items'!P11,0)+IF(AND('Work items'!A12="Active",'Work items'!C12="Replacement",'Work items'!I12=A16),'Work items'!P12,0)+IF(AND('Work items'!A13="Active",'Work items'!C13="Replacement",'Work items'!I13=A16),'Work items'!P13,0)+IF(AND('Work items'!A14="Active",'Work items'!C14="Replacement",'Work items'!I14=A16),'Work items'!P14,0)+IF(AND('Work items'!A15="Active",'Work items'!C15="Replacement",'Work items'!I15=A16),'Work items'!P15,0)+IF(AND('Work items'!A16="Active",'Work items'!C16="Replacement",'Work items'!I16=A16),'Work items'!P16,0),"PENDING - replacement cost or timing"),"PENDING - check invalid input")</f>
        <v>PENDING - replacement cost or timing</v>
      </c>
      <c r="F16" s="6" t="str">
        <f t="shared" si="0"/>
        <v>PENDING - calendar</v>
      </c>
    </row>
    <row r="17" spans="1:6" ht="27.95" customHeight="1" x14ac:dyDescent="0.25">
      <c r="A17">
        <v>12</v>
      </c>
      <c r="B17"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determined","tbd"},0)),ISNUMBER(Settings!B6),Settings!B6&gt;0)),DATE(YEAR(Settings!B7),MONTH(Settings!B7)+A17,0),"PENDING - date"),"PENDING - check invalid input")</f>
        <v>PENDING - date</v>
      </c>
      <c r="C1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items'!P16))))),ISNUMBER(F16)),F16,"PENDING - replacement inputs"),"PENDING - check invalid input")</f>
        <v>PENDING - replacement inputs</v>
      </c>
      <c r="D17"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items'!I5=A17),'Work items'!P5,0)+IF(AND('Work items'!A6="Active",'Work items'!C6="Replacement",'Work items'!I6=A17),'Work items'!P6,0)+IF(AND('Work items'!A7="Active",'Work items'!C7="Replacement",'Work items'!I7=A17),'Work items'!P7,0)+IF(AND('Work items'!A8="Active",'Work items'!C8="Replacement",'Work items'!I8=A17),'Work items'!P8,0)+IF(AND('Work items'!A9="Active",'Work items'!C9="Replacement",'Work items'!I9=A17),'Work items'!P9,0)+IF(AND('Work items'!A10="Active",'Work items'!C10="Replacement",'Work items'!I10=A17),'Work items'!P10,0)+IF(AND('Work items'!A11="Active",'Work items'!C11="Replacement",'Work items'!I11=A17),'Work items'!P11,0)+IF(AND('Work items'!A12="Active",'Work items'!C12="Replacement",'Work items'!I12=A17),'Work items'!P12,0)+IF(AND('Work items'!A13="Active",'Work items'!C13="Replacement",'Work items'!I13=A17),'Work items'!P13,0)+IF(AND('Work items'!A14="Active",'Work items'!C14="Replacement",'Work items'!I14=A17),'Work items'!P14,0)+IF(AND('Work items'!A15="Active",'Work items'!C15="Replacement",'Work items'!I15=A17),'Work items'!P15,0)+IF(AND('Work items'!A16="Active",'Work items'!C16="Replacement",'Work items'!I16=A17),'Work items'!P16,0),"PENDING - replacement cost or timing"),"PENDING - check invalid input")</f>
        <v>PENDING - replacement cost or timing</v>
      </c>
      <c r="F17" s="6" t="str">
        <f t="shared" si="0"/>
        <v>PENDING - calendar</v>
      </c>
    </row>
    <row r="18" spans="1:6" ht="27.95" customHeight="1" x14ac:dyDescent="0.25">
      <c r="A18">
        <v>13</v>
      </c>
      <c r="B18"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determined","tbd"},0)),ISNUMBER(Settings!B6),Settings!B6&gt;0)),DATE(YEAR(Settings!B7),MONTH(Settings!B7)+A18,0),"PENDING - date"),"PENDING - check invalid input")</f>
        <v>PENDING - date</v>
      </c>
      <c r="C1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items'!P16))))),ISNUMBER(F17)),F17,"PENDING - replacement inputs"),"PENDING - check invalid input")</f>
        <v>PENDING - replacement inputs</v>
      </c>
      <c r="D18"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items'!I5=A18),'Work items'!P5,0)+IF(AND('Work items'!A6="Active",'Work items'!C6="Replacement",'Work items'!I6=A18),'Work items'!P6,0)+IF(AND('Work items'!A7="Active",'Work items'!C7="Replacement",'Work items'!I7=A18),'Work items'!P7,0)+IF(AND('Work items'!A8="Active",'Work items'!C8="Replacement",'Work items'!I8=A18),'Work items'!P8,0)+IF(AND('Work items'!A9="Active",'Work items'!C9="Replacement",'Work items'!I9=A18),'Work items'!P9,0)+IF(AND('Work items'!A10="Active",'Work items'!C10="Replacement",'Work items'!I10=A18),'Work items'!P10,0)+IF(AND('Work items'!A11="Active",'Work items'!C11="Replacement",'Work items'!I11=A18),'Work items'!P11,0)+IF(AND('Work items'!A12="Active",'Work items'!C12="Replacement",'Work items'!I12=A18),'Work items'!P12,0)+IF(AND('Work items'!A13="Active",'Work items'!C13="Replacement",'Work items'!I13=A18),'Work items'!P13,0)+IF(AND('Work items'!A14="Active",'Work items'!C14="Replacement",'Work items'!I14=A18),'Work items'!P14,0)+IF(AND('Work items'!A15="Active",'Work items'!C15="Replacement",'Work items'!I15=A18),'Work items'!P15,0)+IF(AND('Work items'!A16="Active",'Work items'!C16="Replacement",'Work items'!I16=A18),'Work items'!P16,0),"PENDING - replacement cost or timing"),"PENDING - check invalid input")</f>
        <v>PENDING - replacement cost or timing</v>
      </c>
      <c r="F18" s="6" t="str">
        <f t="shared" si="0"/>
        <v>PENDING - calendar</v>
      </c>
    </row>
    <row r="19" spans="1:6" ht="27.95" customHeight="1" x14ac:dyDescent="0.25">
      <c r="A19">
        <v>14</v>
      </c>
      <c r="B19"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determined","tbd"},0)),ISNUMBER(Settings!B6),Settings!B6&gt;0)),DATE(YEAR(Settings!B7),MONTH(Settings!B7)+A19,0),"PENDING - date"),"PENDING - check invalid input")</f>
        <v>PENDING - date</v>
      </c>
      <c r="C1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items'!P16))))),ISNUMBER(F18)),F18,"PENDING - replacement inputs"),"PENDING - check invalid input")</f>
        <v>PENDING - replacement inputs</v>
      </c>
      <c r="D19"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1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items'!I5=A19),'Work items'!P5,0)+IF(AND('Work items'!A6="Active",'Work items'!C6="Replacement",'Work items'!I6=A19),'Work items'!P6,0)+IF(AND('Work items'!A7="Active",'Work items'!C7="Replacement",'Work items'!I7=A19),'Work items'!P7,0)+IF(AND('Work items'!A8="Active",'Work items'!C8="Replacement",'Work items'!I8=A19),'Work items'!P8,0)+IF(AND('Work items'!A9="Active",'Work items'!C9="Replacement",'Work items'!I9=A19),'Work items'!P9,0)+IF(AND('Work items'!A10="Active",'Work items'!C10="Replacement",'Work items'!I10=A19),'Work items'!P10,0)+IF(AND('Work items'!A11="Active",'Work items'!C11="Replacement",'Work items'!I11=A19),'Work items'!P11,0)+IF(AND('Work items'!A12="Active",'Work items'!C12="Replacement",'Work items'!I12=A19),'Work items'!P12,0)+IF(AND('Work items'!A13="Active",'Work items'!C13="Replacement",'Work items'!I13=A19),'Work items'!P13,0)+IF(AND('Work items'!A14="Active",'Work items'!C14="Replacement",'Work items'!I14=A19),'Work items'!P14,0)+IF(AND('Work items'!A15="Active",'Work items'!C15="Replacement",'Work items'!I15=A19),'Work items'!P15,0)+IF(AND('Work items'!A16="Active",'Work items'!C16="Replacement",'Work items'!I16=A19),'Work items'!P16,0),"PENDING - replacement cost or timing"),"PENDING - check invalid input")</f>
        <v>PENDING - replacement cost or timing</v>
      </c>
      <c r="F19" s="6" t="str">
        <f t="shared" si="0"/>
        <v>PENDING - calendar</v>
      </c>
    </row>
    <row r="20" spans="1:6" ht="27.95" customHeight="1" x14ac:dyDescent="0.25">
      <c r="A20">
        <v>15</v>
      </c>
      <c r="B20"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determined","tbd"},0)),ISNUMBER(Settings!B6),Settings!B6&gt;0)),DATE(YEAR(Settings!B7),MONTH(Settings!B7)+A20,0),"PENDING - date"),"PENDING - check invalid input")</f>
        <v>PENDING - date</v>
      </c>
      <c r="C2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items'!P16))))),ISNUMBER(F19)),F19,"PENDING - replacement inputs"),"PENDING - check invalid input")</f>
        <v>PENDING - replacement inputs</v>
      </c>
      <c r="D20"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items'!I5=A20),'Work items'!P5,0)+IF(AND('Work items'!A6="Active",'Work items'!C6="Replacement",'Work items'!I6=A20),'Work items'!P6,0)+IF(AND('Work items'!A7="Active",'Work items'!C7="Replacement",'Work items'!I7=A20),'Work items'!P7,0)+IF(AND('Work items'!A8="Active",'Work items'!C8="Replacement",'Work items'!I8=A20),'Work items'!P8,0)+IF(AND('Work items'!A9="Active",'Work items'!C9="Replacement",'Work items'!I9=A20),'Work items'!P9,0)+IF(AND('Work items'!A10="Active",'Work items'!C10="Replacement",'Work items'!I10=A20),'Work items'!P10,0)+IF(AND('Work items'!A11="Active",'Work items'!C11="Replacement",'Work items'!I11=A20),'Work items'!P11,0)+IF(AND('Work items'!A12="Active",'Work items'!C12="Replacement",'Work items'!I12=A20),'Work items'!P12,0)+IF(AND('Work items'!A13="Active",'Work items'!C13="Replacement",'Work items'!I13=A20),'Work items'!P13,0)+IF(AND('Work items'!A14="Active",'Work items'!C14="Replacement",'Work items'!I14=A20),'Work items'!P14,0)+IF(AND('Work items'!A15="Active",'Work items'!C15="Replacement",'Work items'!I15=A20),'Work items'!P15,0)+IF(AND('Work items'!A16="Active",'Work items'!C16="Replacement",'Work items'!I16=A20),'Work items'!P16,0),"PENDING - replacement cost or timing"),"PENDING - check invalid input")</f>
        <v>PENDING - replacement cost or timing</v>
      </c>
      <c r="F20" s="6" t="str">
        <f t="shared" si="0"/>
        <v>PENDING - calendar</v>
      </c>
    </row>
    <row r="21" spans="1:6" ht="27.95" customHeight="1" x14ac:dyDescent="0.25">
      <c r="A21">
        <v>16</v>
      </c>
      <c r="B21"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determined","tbd"},0)),ISNUMBER(Settings!B6),Settings!B6&gt;0)),DATE(YEAR(Settings!B7),MONTH(Settings!B7)+A21,0),"PENDING - date"),"PENDING - check invalid input")</f>
        <v>PENDING - date</v>
      </c>
      <c r="C2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items'!P16))))),ISNUMBER(F20)),F20,"PENDING - replacement inputs"),"PENDING - check invalid input")</f>
        <v>PENDING - replacement inputs</v>
      </c>
      <c r="D21"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items'!I5=A21),'Work items'!P5,0)+IF(AND('Work items'!A6="Active",'Work items'!C6="Replacement",'Work items'!I6=A21),'Work items'!P6,0)+IF(AND('Work items'!A7="Active",'Work items'!C7="Replacement",'Work items'!I7=A21),'Work items'!P7,0)+IF(AND('Work items'!A8="Active",'Work items'!C8="Replacement",'Work items'!I8=A21),'Work items'!P8,0)+IF(AND('Work items'!A9="Active",'Work items'!C9="Replacement",'Work items'!I9=A21),'Work items'!P9,0)+IF(AND('Work items'!A10="Active",'Work items'!C10="Replacement",'Work items'!I10=A21),'Work items'!P10,0)+IF(AND('Work items'!A11="Active",'Work items'!C11="Replacement",'Work items'!I11=A21),'Work items'!P11,0)+IF(AND('Work items'!A12="Active",'Work items'!C12="Replacement",'Work items'!I12=A21),'Work items'!P12,0)+IF(AND('Work items'!A13="Active",'Work items'!C13="Replacement",'Work items'!I13=A21),'Work items'!P13,0)+IF(AND('Work items'!A14="Active",'Work items'!C14="Replacement",'Work items'!I14=A21),'Work items'!P14,0)+IF(AND('Work items'!A15="Active",'Work items'!C15="Replacement",'Work items'!I15=A21),'Work items'!P15,0)+IF(AND('Work items'!A16="Active",'Work items'!C16="Replacement",'Work items'!I16=A21),'Work items'!P16,0),"PENDING - replacement cost or timing"),"PENDING - check invalid input")</f>
        <v>PENDING - replacement cost or timing</v>
      </c>
      <c r="F21" s="6" t="str">
        <f t="shared" si="0"/>
        <v>PENDING - calendar</v>
      </c>
    </row>
    <row r="22" spans="1:6" ht="27.95" customHeight="1" x14ac:dyDescent="0.25">
      <c r="A22">
        <v>17</v>
      </c>
      <c r="B22"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determined","tbd"},0)),ISNUMBER(Settings!B6),Settings!B6&gt;0)),DATE(YEAR(Settings!B7),MONTH(Settings!B7)+A22,0),"PENDING - date"),"PENDING - check invalid input")</f>
        <v>PENDING - date</v>
      </c>
      <c r="C2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items'!P16))))),ISNUMBER(F21)),F21,"PENDING - replacement inputs"),"PENDING - check invalid input")</f>
        <v>PENDING - replacement inputs</v>
      </c>
      <c r="D22"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items'!I5=A22),'Work items'!P5,0)+IF(AND('Work items'!A6="Active",'Work items'!C6="Replacement",'Work items'!I6=A22),'Work items'!P6,0)+IF(AND('Work items'!A7="Active",'Work items'!C7="Replacement",'Work items'!I7=A22),'Work items'!P7,0)+IF(AND('Work items'!A8="Active",'Work items'!C8="Replacement",'Work items'!I8=A22),'Work items'!P8,0)+IF(AND('Work items'!A9="Active",'Work items'!C9="Replacement",'Work items'!I9=A22),'Work items'!P9,0)+IF(AND('Work items'!A10="Active",'Work items'!C10="Replacement",'Work items'!I10=A22),'Work items'!P10,0)+IF(AND('Work items'!A11="Active",'Work items'!C11="Replacement",'Work items'!I11=A22),'Work items'!P11,0)+IF(AND('Work items'!A12="Active",'Work items'!C12="Replacement",'Work items'!I12=A22),'Work items'!P12,0)+IF(AND('Work items'!A13="Active",'Work items'!C13="Replacement",'Work items'!I13=A22),'Work items'!P13,0)+IF(AND('Work items'!A14="Active",'Work items'!C14="Replacement",'Work items'!I14=A22),'Work items'!P14,0)+IF(AND('Work items'!A15="Active",'Work items'!C15="Replacement",'Work items'!I15=A22),'Work items'!P15,0)+IF(AND('Work items'!A16="Active",'Work items'!C16="Replacement",'Work items'!I16=A22),'Work items'!P16,0),"PENDING - replacement cost or timing"),"PENDING - check invalid input")</f>
        <v>PENDING - replacement cost or timing</v>
      </c>
      <c r="F22" s="6" t="str">
        <f t="shared" si="0"/>
        <v>PENDING - calendar</v>
      </c>
    </row>
    <row r="23" spans="1:6" ht="27.95" customHeight="1" x14ac:dyDescent="0.25">
      <c r="A23">
        <v>18</v>
      </c>
      <c r="B23"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determined","tbd"},0)),ISNUMBER(Settings!B6),Settings!B6&gt;0)),DATE(YEAR(Settings!B7),MONTH(Settings!B7)+A23,0),"PENDING - date"),"PENDING - check invalid input")</f>
        <v>PENDING - date</v>
      </c>
      <c r="C2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items'!P16))))),ISNUMBER(F22)),F22,"PENDING - replacement inputs"),"PENDING - check invalid input")</f>
        <v>PENDING - replacement inputs</v>
      </c>
      <c r="D23"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items'!I5=A23),'Work items'!P5,0)+IF(AND('Work items'!A6="Active",'Work items'!C6="Replacement",'Work items'!I6=A23),'Work items'!P6,0)+IF(AND('Work items'!A7="Active",'Work items'!C7="Replacement",'Work items'!I7=A23),'Work items'!P7,0)+IF(AND('Work items'!A8="Active",'Work items'!C8="Replacement",'Work items'!I8=A23),'Work items'!P8,0)+IF(AND('Work items'!A9="Active",'Work items'!C9="Replacement",'Work items'!I9=A23),'Work items'!P9,0)+IF(AND('Work items'!A10="Active",'Work items'!C10="Replacement",'Work items'!I10=A23),'Work items'!P10,0)+IF(AND('Work items'!A11="Active",'Work items'!C11="Replacement",'Work items'!I11=A23),'Work items'!P11,0)+IF(AND('Work items'!A12="Active",'Work items'!C12="Replacement",'Work items'!I12=A23),'Work items'!P12,0)+IF(AND('Work items'!A13="Active",'Work items'!C13="Replacement",'Work items'!I13=A23),'Work items'!P13,0)+IF(AND('Work items'!A14="Active",'Work items'!C14="Replacement",'Work items'!I14=A23),'Work items'!P14,0)+IF(AND('Work items'!A15="Active",'Work items'!C15="Replacement",'Work items'!I15=A23),'Work items'!P15,0)+IF(AND('Work items'!A16="Active",'Work items'!C16="Replacement",'Work items'!I16=A23),'Work items'!P16,0),"PENDING - replacement cost or timing"),"PENDING - check invalid input")</f>
        <v>PENDING - replacement cost or timing</v>
      </c>
      <c r="F23" s="6" t="str">
        <f t="shared" si="0"/>
        <v>PENDING - calendar</v>
      </c>
    </row>
    <row r="24" spans="1:6" ht="27.95" customHeight="1" x14ac:dyDescent="0.25">
      <c r="A24">
        <v>19</v>
      </c>
      <c r="B24"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determined","tbd"},0)),ISNUMBER(Settings!B6),Settings!B6&gt;0)),DATE(YEAR(Settings!B7),MONTH(Settings!B7)+A24,0),"PENDING - date"),"PENDING - check invalid input")</f>
        <v>PENDING - date</v>
      </c>
      <c r="C2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items'!P16))))),ISNUMBER(F23)),F23,"PENDING - replacement inputs"),"PENDING - check invalid input")</f>
        <v>PENDING - replacement inputs</v>
      </c>
      <c r="D24"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items'!I5=A24),'Work items'!P5,0)+IF(AND('Work items'!A6="Active",'Work items'!C6="Replacement",'Work items'!I6=A24),'Work items'!P6,0)+IF(AND('Work items'!A7="Active",'Work items'!C7="Replacement",'Work items'!I7=A24),'Work items'!P7,0)+IF(AND('Work items'!A8="Active",'Work items'!C8="Replacement",'Work items'!I8=A24),'Work items'!P8,0)+IF(AND('Work items'!A9="Active",'Work items'!C9="Replacement",'Work items'!I9=A24),'Work items'!P9,0)+IF(AND('Work items'!A10="Active",'Work items'!C10="Replacement",'Work items'!I10=A24),'Work items'!P10,0)+IF(AND('Work items'!A11="Active",'Work items'!C11="Replacement",'Work items'!I11=A24),'Work items'!P11,0)+IF(AND('Work items'!A12="Active",'Work items'!C12="Replacement",'Work items'!I12=A24),'Work items'!P12,0)+IF(AND('Work items'!A13="Active",'Work items'!C13="Replacement",'Work items'!I13=A24),'Work items'!P13,0)+IF(AND('Work items'!A14="Active",'Work items'!C14="Replacement",'Work items'!I14=A24),'Work items'!P14,0)+IF(AND('Work items'!A15="Active",'Work items'!C15="Replacement",'Work items'!I15=A24),'Work items'!P15,0)+IF(AND('Work items'!A16="Active",'Work items'!C16="Replacement",'Work items'!I16=A24),'Work items'!P16,0),"PENDING - replacement cost or timing"),"PENDING - check invalid input")</f>
        <v>PENDING - replacement cost or timing</v>
      </c>
      <c r="F24" s="6" t="str">
        <f t="shared" si="0"/>
        <v>PENDING - calendar</v>
      </c>
    </row>
    <row r="25" spans="1:6" ht="27.95" customHeight="1" x14ac:dyDescent="0.25">
      <c r="A25">
        <v>20</v>
      </c>
      <c r="B25"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determined","tbd"},0)),ISNUMBER(Settings!B6),Settings!B6&gt;0)),DATE(YEAR(Settings!B7),MONTH(Settings!B7)+A25,0),"PENDING - date"),"PENDING - check invalid input")</f>
        <v>PENDING - date</v>
      </c>
      <c r="C2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items'!P16))))),ISNUMBER(F24)),F24,"PENDING - replacement inputs"),"PENDING - check invalid input")</f>
        <v>PENDING - replacement inputs</v>
      </c>
      <c r="D25"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items'!I5=A25),'Work items'!P5,0)+IF(AND('Work items'!A6="Active",'Work items'!C6="Replacement",'Work items'!I6=A25),'Work items'!P6,0)+IF(AND('Work items'!A7="Active",'Work items'!C7="Replacement",'Work items'!I7=A25),'Work items'!P7,0)+IF(AND('Work items'!A8="Active",'Work items'!C8="Replacement",'Work items'!I8=A25),'Work items'!P8,0)+IF(AND('Work items'!A9="Active",'Work items'!C9="Replacement",'Work items'!I9=A25),'Work items'!P9,0)+IF(AND('Work items'!A10="Active",'Work items'!C10="Replacement",'Work items'!I10=A25),'Work items'!P10,0)+IF(AND('Work items'!A11="Active",'Work items'!C11="Replacement",'Work items'!I11=A25),'Work items'!P11,0)+IF(AND('Work items'!A12="Active",'Work items'!C12="Replacement",'Work items'!I12=A25),'Work items'!P12,0)+IF(AND('Work items'!A13="Active",'Work items'!C13="Replacement",'Work items'!I13=A25),'Work items'!P13,0)+IF(AND('Work items'!A14="Active",'Work items'!C14="Replacement",'Work items'!I14=A25),'Work items'!P14,0)+IF(AND('Work items'!A15="Active",'Work items'!C15="Replacement",'Work items'!I15=A25),'Work items'!P15,0)+IF(AND('Work items'!A16="Active",'Work items'!C16="Replacement",'Work items'!I16=A25),'Work items'!P16,0),"PENDING - replacement cost or timing"),"PENDING - check invalid input")</f>
        <v>PENDING - replacement cost or timing</v>
      </c>
      <c r="F25" s="6" t="str">
        <f t="shared" si="0"/>
        <v>PENDING - calendar</v>
      </c>
    </row>
    <row r="26" spans="1:6" ht="27.95" customHeight="1" x14ac:dyDescent="0.25">
      <c r="A26">
        <v>21</v>
      </c>
      <c r="B26"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determined","tbd"},0)),ISNUMBER(Settings!B6),Settings!B6&gt;0)),DATE(YEAR(Settings!B7),MONTH(Settings!B7)+A26,0),"PENDING - date"),"PENDING - check invalid input")</f>
        <v>PENDING - date</v>
      </c>
      <c r="C2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items'!P16))))),ISNUMBER(F25)),F25,"PENDING - replacement inputs"),"PENDING - check invalid input")</f>
        <v>PENDING - replacement inputs</v>
      </c>
      <c r="D26"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items'!I5=A26),'Work items'!P5,0)+IF(AND('Work items'!A6="Active",'Work items'!C6="Replacement",'Work items'!I6=A26),'Work items'!P6,0)+IF(AND('Work items'!A7="Active",'Work items'!C7="Replacement",'Work items'!I7=A26),'Work items'!P7,0)+IF(AND('Work items'!A8="Active",'Work items'!C8="Replacement",'Work items'!I8=A26),'Work items'!P8,0)+IF(AND('Work items'!A9="Active",'Work items'!C9="Replacement",'Work items'!I9=A26),'Work items'!P9,0)+IF(AND('Work items'!A10="Active",'Work items'!C10="Replacement",'Work items'!I10=A26),'Work items'!P10,0)+IF(AND('Work items'!A11="Active",'Work items'!C11="Replacement",'Work items'!I11=A26),'Work items'!P11,0)+IF(AND('Work items'!A12="Active",'Work items'!C12="Replacement",'Work items'!I12=A26),'Work items'!P12,0)+IF(AND('Work items'!A13="Active",'Work items'!C13="Replacement",'Work items'!I13=A26),'Work items'!P13,0)+IF(AND('Work items'!A14="Active",'Work items'!C14="Replacement",'Work items'!I14=A26),'Work items'!P14,0)+IF(AND('Work items'!A15="Active",'Work items'!C15="Replacement",'Work items'!I15=A26),'Work items'!P15,0)+IF(AND('Work items'!A16="Active",'Work items'!C16="Replacement",'Work items'!I16=A26),'Work items'!P16,0),"PENDING - replacement cost or timing"),"PENDING - check invalid input")</f>
        <v>PENDING - replacement cost or timing</v>
      </c>
      <c r="F26" s="6" t="str">
        <f t="shared" si="0"/>
        <v>PENDING - calendar</v>
      </c>
    </row>
    <row r="27" spans="1:6" ht="27.95" customHeight="1" x14ac:dyDescent="0.25">
      <c r="A27">
        <v>22</v>
      </c>
      <c r="B27"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determined","tbd"},0)),ISNUMBER(Settings!B6),Settings!B6&gt;0)),DATE(YEAR(Settings!B7),MONTH(Settings!B7)+A27,0),"PENDING - date"),"PENDING - check invalid input")</f>
        <v>PENDING - date</v>
      </c>
      <c r="C2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items'!P16))))),ISNUMBER(F26)),F26,"PENDING - replacement inputs"),"PENDING - check invalid input")</f>
        <v>PENDING - replacement inputs</v>
      </c>
      <c r="D27"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items'!I5=A27),'Work items'!P5,0)+IF(AND('Work items'!A6="Active",'Work items'!C6="Replacement",'Work items'!I6=A27),'Work items'!P6,0)+IF(AND('Work items'!A7="Active",'Work items'!C7="Replacement",'Work items'!I7=A27),'Work items'!P7,0)+IF(AND('Work items'!A8="Active",'Work items'!C8="Replacement",'Work items'!I8=A27),'Work items'!P8,0)+IF(AND('Work items'!A9="Active",'Work items'!C9="Replacement",'Work items'!I9=A27),'Work items'!P9,0)+IF(AND('Work items'!A10="Active",'Work items'!C10="Replacement",'Work items'!I10=A27),'Work items'!P10,0)+IF(AND('Work items'!A11="Active",'Work items'!C11="Replacement",'Work items'!I11=A27),'Work items'!P11,0)+IF(AND('Work items'!A12="Active",'Work items'!C12="Replacement",'Work items'!I12=A27),'Work items'!P12,0)+IF(AND('Work items'!A13="Active",'Work items'!C13="Replacement",'Work items'!I13=A27),'Work items'!P13,0)+IF(AND('Work items'!A14="Active",'Work items'!C14="Replacement",'Work items'!I14=A27),'Work items'!P14,0)+IF(AND('Work items'!A15="Active",'Work items'!C15="Replacement",'Work items'!I15=A27),'Work items'!P15,0)+IF(AND('Work items'!A16="Active",'Work items'!C16="Replacement",'Work items'!I16=A27),'Work items'!P16,0),"PENDING - replacement cost or timing"),"PENDING - check invalid input")</f>
        <v>PENDING - replacement cost or timing</v>
      </c>
      <c r="F27" s="6" t="str">
        <f t="shared" si="0"/>
        <v>PENDING - calendar</v>
      </c>
    </row>
    <row r="28" spans="1:6" ht="27.95" customHeight="1" x14ac:dyDescent="0.25">
      <c r="A28">
        <v>23</v>
      </c>
      <c r="B28"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determined","tbd"},0)),ISNUMBER(Settings!B6),Settings!B6&gt;0)),DATE(YEAR(Settings!B7),MONTH(Settings!B7)+A28,0),"PENDING - date"),"PENDING - check invalid input")</f>
        <v>PENDING - date</v>
      </c>
      <c r="C2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items'!P16))))),ISNUMBER(F27)),F27,"PENDING - replacement inputs"),"PENDING - check invalid input")</f>
        <v>PENDING - replacement inputs</v>
      </c>
      <c r="D28"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items'!I5=A28),'Work items'!P5,0)+IF(AND('Work items'!A6="Active",'Work items'!C6="Replacement",'Work items'!I6=A28),'Work items'!P6,0)+IF(AND('Work items'!A7="Active",'Work items'!C7="Replacement",'Work items'!I7=A28),'Work items'!P7,0)+IF(AND('Work items'!A8="Active",'Work items'!C8="Replacement",'Work items'!I8=A28),'Work items'!P8,0)+IF(AND('Work items'!A9="Active",'Work items'!C9="Replacement",'Work items'!I9=A28),'Work items'!P9,0)+IF(AND('Work items'!A10="Active",'Work items'!C10="Replacement",'Work items'!I10=A28),'Work items'!P10,0)+IF(AND('Work items'!A11="Active",'Work items'!C11="Replacement",'Work items'!I11=A28),'Work items'!P11,0)+IF(AND('Work items'!A12="Active",'Work items'!C12="Replacement",'Work items'!I12=A28),'Work items'!P12,0)+IF(AND('Work items'!A13="Active",'Work items'!C13="Replacement",'Work items'!I13=A28),'Work items'!P13,0)+IF(AND('Work items'!A14="Active",'Work items'!C14="Replacement",'Work items'!I14=A28),'Work items'!P14,0)+IF(AND('Work items'!A15="Active",'Work items'!C15="Replacement",'Work items'!I15=A28),'Work items'!P15,0)+IF(AND('Work items'!A16="Active",'Work items'!C16="Replacement",'Work items'!I16=A28),'Work items'!P16,0),"PENDING - replacement cost or timing"),"PENDING - check invalid input")</f>
        <v>PENDING - replacement cost or timing</v>
      </c>
      <c r="F28" s="6" t="str">
        <f t="shared" si="0"/>
        <v>PENDING - calendar</v>
      </c>
    </row>
    <row r="29" spans="1:6" ht="27.95" customHeight="1" x14ac:dyDescent="0.25">
      <c r="A29">
        <v>24</v>
      </c>
      <c r="B29" s="8"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determined","tbd"},0)),ISNUMBER(Settings!B6),Settings!B6&gt;0)),DATE(YEAR(Settings!B7),MONTH(Settings!B7)+A29,0),"PENDING - date"),"PENDING - check invalid input")</f>
        <v>PENDING - date</v>
      </c>
      <c r="C2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items'!P16))))),ISNUMBER(F28)),F28,"PENDING - replacement inputs"),"PENDING - check invalid input")</f>
        <v>PENDING - replacement inputs</v>
      </c>
      <c r="D29" s="6" t="str">
        <f>IFERROR(IF(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determined","tbd"},0)),ISNUMBER(Settings!B6),Settings!B6&gt;0)),Settings!B11,"PENDING - contribution"),"PENDING - check invalid input")</f>
        <v>PENDING - contribution</v>
      </c>
      <c r="E2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items'!P16)))))),IF(AND('Work items'!A5="Active",'Work items'!C5="Replacement",'Work items'!I5=A29),'Work items'!P5,0)+IF(AND('Work items'!A6="Active",'Work items'!C6="Replacement",'Work items'!I6=A29),'Work items'!P6,0)+IF(AND('Work items'!A7="Active",'Work items'!C7="Replacement",'Work items'!I7=A29),'Work items'!P7,0)+IF(AND('Work items'!A8="Active",'Work items'!C8="Replacement",'Work items'!I8=A29),'Work items'!P8,0)+IF(AND('Work items'!A9="Active",'Work items'!C9="Replacement",'Work items'!I9=A29),'Work items'!P9,0)+IF(AND('Work items'!A10="Active",'Work items'!C10="Replacement",'Work items'!I10=A29),'Work items'!P10,0)+IF(AND('Work items'!A11="Active",'Work items'!C11="Replacement",'Work items'!I11=A29),'Work items'!P11,0)+IF(AND('Work items'!A12="Active",'Work items'!C12="Replacement",'Work items'!I12=A29),'Work items'!P12,0)+IF(AND('Work items'!A13="Active",'Work items'!C13="Replacement",'Work items'!I13=A29),'Work items'!P13,0)+IF(AND('Work items'!A14="Active",'Work items'!C14="Replacement",'Work items'!I14=A29),'Work items'!P14,0)+IF(AND('Work items'!A15="Active",'Work items'!C15="Replacement",'Work items'!I15=A29),'Work items'!P15,0)+IF(AND('Work items'!A16="Active",'Work items'!C16="Replacement",'Work items'!I16=A29),'Work items'!P16,0),"PENDING - replacement cost or timing"),"PENDING - check invalid input")</f>
        <v>PENDING - replacement cost or timing</v>
      </c>
      <c r="F29" s="6" t="str">
        <f t="shared" si="0"/>
        <v>PENDING - calendar</v>
      </c>
    </row>
  </sheetData>
  <sheetProtection sheet="1" objects="1" scenarios="1"/>
  <mergeCells count="3">
    <mergeCell ref="A1:F1"/>
    <mergeCell ref="A2:F2"/>
    <mergeCell ref="A3:F3"/>
  </mergeCells>
  <pageMargins left="0.3888888888888889" right="0.3888888888888889" top="0.41666666666666669" bottom="0.41666666666666669" header="0.2" footer="0.2"/>
  <pageSetup fitToHeight="0" orientation="landscape" r:id="rId1"/>
  <headerFooter>
    <oddFooter>&amp;LBefore You Buy the Rental&amp;R&amp;P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16"/>
  <sheetViews>
    <sheetView showGridLines="0" workbookViewId="0">
      <pane ySplit="3" topLeftCell="A4" activePane="bottomLeft" state="frozen"/>
      <selection pane="bottomLeft" sqref="A1:C1"/>
    </sheetView>
  </sheetViews>
  <sheetFormatPr defaultRowHeight="15" x14ac:dyDescent="0.25"/>
  <cols>
    <col min="1" max="2" width="21" customWidth="1"/>
    <col min="3" max="3" width="38" customWidth="1"/>
  </cols>
  <sheetData>
    <row r="1" spans="1:3" ht="42" customHeight="1" x14ac:dyDescent="0.25">
      <c r="A1" s="9" t="s">
        <v>65</v>
      </c>
      <c r="B1" s="10"/>
      <c r="C1" s="10"/>
    </row>
    <row r="2" spans="1:3" ht="39.950000000000003" customHeight="1" x14ac:dyDescent="0.25">
      <c r="A2" s="10" t="s">
        <v>1</v>
      </c>
      <c r="B2" s="10"/>
      <c r="C2" s="10"/>
    </row>
    <row r="4" spans="1:3" ht="32.1" customHeight="1" x14ac:dyDescent="0.25">
      <c r="A4" s="1" t="s">
        <v>66</v>
      </c>
      <c r="B4" s="1" t="s">
        <v>67</v>
      </c>
      <c r="C4" s="1" t="s">
        <v>68</v>
      </c>
    </row>
    <row r="5" spans="1:3" ht="95.1" customHeight="1" x14ac:dyDescent="0.25">
      <c r="A5" t="str">
        <f>IF('Work items'!A5="Inactive","Unused",'Work items'!B5&amp;" / "&amp;'Work items'!C5)</f>
        <v>Unused</v>
      </c>
      <c r="B5" s="6" t="str">
        <f>'Work items'!P5</f>
        <v>INACTIVE</v>
      </c>
      <c r="C5" t="str">
        <f>IF('Work items'!A5="Inactive","",'Work items'!D5&amp;" | "&amp;'Work items'!M5)</f>
        <v/>
      </c>
    </row>
    <row r="6" spans="1:3" ht="95.1" customHeight="1" x14ac:dyDescent="0.25">
      <c r="A6" t="str">
        <f>IF('Work items'!A6="Inactive","Unused",'Work items'!B6&amp;" / "&amp;'Work items'!C6)</f>
        <v>Unused</v>
      </c>
      <c r="B6" s="6" t="str">
        <f>'Work items'!P6</f>
        <v>INACTIVE</v>
      </c>
      <c r="C6" t="str">
        <f>IF('Work items'!A6="Inactive","",'Work items'!D6&amp;" | "&amp;'Work items'!M6)</f>
        <v/>
      </c>
    </row>
    <row r="7" spans="1:3" ht="95.1" customHeight="1" x14ac:dyDescent="0.25">
      <c r="A7" t="str">
        <f>IF('Work items'!A7="Inactive","Unused",'Work items'!B7&amp;" / "&amp;'Work items'!C7)</f>
        <v>Unused</v>
      </c>
      <c r="B7" s="6" t="str">
        <f>'Work items'!P7</f>
        <v>INACTIVE</v>
      </c>
      <c r="C7" t="str">
        <f>IF('Work items'!A7="Inactive","",'Work items'!D7&amp;" | "&amp;'Work items'!M7)</f>
        <v/>
      </c>
    </row>
    <row r="8" spans="1:3" ht="95.1" customHeight="1" x14ac:dyDescent="0.25">
      <c r="A8" t="str">
        <f>IF('Work items'!A8="Inactive","Unused",'Work items'!B8&amp;" / "&amp;'Work items'!C8)</f>
        <v>Unused</v>
      </c>
      <c r="B8" s="6" t="str">
        <f>'Work items'!P8</f>
        <v>INACTIVE</v>
      </c>
      <c r="C8" t="str">
        <f>IF('Work items'!A8="Inactive","",'Work items'!D8&amp;" | "&amp;'Work items'!M8)</f>
        <v/>
      </c>
    </row>
    <row r="9" spans="1:3" ht="95.1" customHeight="1" x14ac:dyDescent="0.25">
      <c r="A9" t="str">
        <f>IF('Work items'!A9="Inactive","Unused",'Work items'!B9&amp;" / "&amp;'Work items'!C9)</f>
        <v>Unused</v>
      </c>
      <c r="B9" s="6" t="str">
        <f>'Work items'!P9</f>
        <v>INACTIVE</v>
      </c>
      <c r="C9" t="str">
        <f>IF('Work items'!A9="Inactive","",'Work items'!D9&amp;" | "&amp;'Work items'!M9)</f>
        <v/>
      </c>
    </row>
    <row r="10" spans="1:3" ht="95.1" customHeight="1" x14ac:dyDescent="0.25">
      <c r="A10" t="str">
        <f>IF('Work items'!A10="Inactive","Unused",'Work items'!B10&amp;" / "&amp;'Work items'!C10)</f>
        <v>Unused</v>
      </c>
      <c r="B10" s="6" t="str">
        <f>'Work items'!P10</f>
        <v>INACTIVE</v>
      </c>
      <c r="C10" t="str">
        <f>IF('Work items'!A10="Inactive","",'Work items'!D10&amp;" | "&amp;'Work items'!M10)</f>
        <v/>
      </c>
    </row>
    <row r="11" spans="1:3" ht="95.1" customHeight="1" x14ac:dyDescent="0.25">
      <c r="A11" t="str">
        <f>IF('Work items'!A11="Inactive","Unused",'Work items'!B11&amp;" / "&amp;'Work items'!C11)</f>
        <v>Unused</v>
      </c>
      <c r="B11" s="6" t="str">
        <f>'Work items'!P11</f>
        <v>INACTIVE</v>
      </c>
      <c r="C11" t="str">
        <f>IF('Work items'!A11="Inactive","",'Work items'!D11&amp;" | "&amp;'Work items'!M11)</f>
        <v/>
      </c>
    </row>
    <row r="12" spans="1:3" ht="95.1" customHeight="1" x14ac:dyDescent="0.25">
      <c r="A12" t="str">
        <f>IF('Work items'!A12="Inactive","Unused",'Work items'!B12&amp;" / "&amp;'Work items'!C12)</f>
        <v>Unused</v>
      </c>
      <c r="B12" s="6" t="str">
        <f>'Work items'!P12</f>
        <v>INACTIVE</v>
      </c>
      <c r="C12" t="str">
        <f>IF('Work items'!A12="Inactive","",'Work items'!D12&amp;" | "&amp;'Work items'!M12)</f>
        <v/>
      </c>
    </row>
    <row r="13" spans="1:3" ht="95.1" customHeight="1" x14ac:dyDescent="0.25">
      <c r="A13" t="str">
        <f>IF('Work items'!A13="Inactive","Unused",'Work items'!B13&amp;" / "&amp;'Work items'!C13)</f>
        <v>Unused</v>
      </c>
      <c r="B13" s="6" t="str">
        <f>'Work items'!P13</f>
        <v>INACTIVE</v>
      </c>
      <c r="C13" t="str">
        <f>IF('Work items'!A13="Inactive","",'Work items'!D13&amp;" | "&amp;'Work items'!M13)</f>
        <v/>
      </c>
    </row>
    <row r="14" spans="1:3" ht="95.1" customHeight="1" x14ac:dyDescent="0.25">
      <c r="A14" t="str">
        <f>IF('Work items'!A14="Inactive","Unused",'Work items'!B14&amp;" / "&amp;'Work items'!C14)</f>
        <v>Unused</v>
      </c>
      <c r="B14" s="6" t="str">
        <f>'Work items'!P14</f>
        <v>INACTIVE</v>
      </c>
      <c r="C14" t="str">
        <f>IF('Work items'!A14="Inactive","",'Work items'!D14&amp;" | "&amp;'Work items'!M14)</f>
        <v/>
      </c>
    </row>
    <row r="15" spans="1:3" ht="95.1" customHeight="1" x14ac:dyDescent="0.25">
      <c r="A15" t="str">
        <f>IF('Work items'!A15="Inactive","Unused",'Work items'!B15&amp;" / "&amp;'Work items'!C15)</f>
        <v>Unused</v>
      </c>
      <c r="B15" s="6" t="str">
        <f>'Work items'!P15</f>
        <v>INACTIVE</v>
      </c>
      <c r="C15" t="str">
        <f>IF('Work items'!A15="Inactive","",'Work items'!D15&amp;" | "&amp;'Work items'!M15)</f>
        <v/>
      </c>
    </row>
    <row r="16" spans="1:3" ht="95.1" customHeight="1" x14ac:dyDescent="0.25">
      <c r="A16" t="str">
        <f>IF('Work items'!A16="Inactive","Unused",'Work items'!B16&amp;" / "&amp;'Work items'!C16)</f>
        <v>Unused</v>
      </c>
      <c r="B16" s="6" t="str">
        <f>'Work items'!P16</f>
        <v>INACTIVE</v>
      </c>
      <c r="C16" t="str">
        <f>IF('Work items'!A16="Inactive","",'Work items'!D16&amp;" | "&amp;'Work items'!M16)</f>
        <v/>
      </c>
    </row>
  </sheetData>
  <sheetProtection sheet="1" objects="1" scenarios="1"/>
  <mergeCells count="2">
    <mergeCell ref="A1:C1"/>
    <mergeCell ref="A2:C2"/>
  </mergeCell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28"/>
  <sheetViews>
    <sheetView showGridLines="0" workbookViewId="0">
      <pane ySplit="3" topLeftCell="A4" activePane="bottomLeft" state="frozen"/>
      <selection pane="bottomLeft" sqref="A1:D1"/>
    </sheetView>
  </sheetViews>
  <sheetFormatPr defaultRowHeight="15" x14ac:dyDescent="0.25"/>
  <cols>
    <col min="1" max="1" width="13" customWidth="1"/>
    <col min="2" max="2" width="22" customWidth="1"/>
    <col min="3" max="4" width="24" customWidth="1"/>
  </cols>
  <sheetData>
    <row r="1" spans="1:4" ht="42" customHeight="1" x14ac:dyDescent="0.25">
      <c r="A1" s="9" t="s">
        <v>69</v>
      </c>
      <c r="B1" s="10"/>
      <c r="C1" s="10"/>
      <c r="D1" s="10"/>
    </row>
    <row r="2" spans="1:4" ht="39.950000000000003" customHeight="1" x14ac:dyDescent="0.25">
      <c r="A2" s="10" t="s">
        <v>1</v>
      </c>
      <c r="B2" s="10"/>
      <c r="C2" s="10"/>
      <c r="D2" s="10"/>
    </row>
    <row r="4" spans="1:4" ht="39.950000000000003" customHeight="1" x14ac:dyDescent="0.25">
      <c r="A4" s="1" t="s">
        <v>59</v>
      </c>
      <c r="B4" s="1" t="s">
        <v>70</v>
      </c>
      <c r="C4" s="1" t="s">
        <v>71</v>
      </c>
      <c r="D4" s="1" t="s">
        <v>72</v>
      </c>
    </row>
    <row r="5" spans="1:4" ht="27.95" customHeight="1" x14ac:dyDescent="0.25">
      <c r="A5">
        <v>1</v>
      </c>
      <c r="B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items'!P16)))))),SUM(Calendar!E$6:E6),"PENDING - calendar"),"PENDING - check invalid input")</f>
        <v>PENDING - calendar</v>
      </c>
      <c r="C5" s="6" t="str">
        <f>IFERROR(IF(AND(ISNUMBER(B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determined","tbd"},0)),ISNUMBER(Settings!B6),Settings!B6&gt;0))),MAX(Settings!B10,Settings!B10+B5-A5*Settings!B11),"PENDING - calendar"),"PENDING - check invalid input")</f>
        <v>PENDING - calendar</v>
      </c>
      <c r="D5" s="6" t="str">
        <f>IFERROR(IF(AND(ISNUMBER(B5),ISNUMBER(Settings!B13),Settings!B13&gt;=Settings!B10),MAX(0,(Settings!B10+B5-Settings!B13)/A5),"PENDING - original start / floor"),"PENDING - check invalid input")</f>
        <v>PENDING - original start / floor</v>
      </c>
    </row>
    <row r="6" spans="1:4" ht="27.95" customHeight="1" x14ac:dyDescent="0.25">
      <c r="A6">
        <v>2</v>
      </c>
      <c r="B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items'!P16)))))),SUM(Calendar!E$6:E7),"PENDING - calendar"),"PENDING - check invalid input")</f>
        <v>PENDING - calendar</v>
      </c>
      <c r="C6" s="6" t="str">
        <f>IFERROR(IF(AND(ISNUMBER(B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determined","tbd"},0)),ISNUMBER(Settings!B6),Settings!B6&gt;0))),MAX(Settings!B10,Settings!B10+B6-A6*Settings!B11),"PENDING - calendar"),"PENDING - check invalid input")</f>
        <v>PENDING - calendar</v>
      </c>
      <c r="D6" s="6" t="str">
        <f>IFERROR(IF(AND(ISNUMBER(B6),ISNUMBER(Settings!B13),Settings!B13&gt;=Settings!B10),MAX(0,(Settings!B10+B6-Settings!B13)/A6),"PENDING - original start / floor"),"PENDING - check invalid input")</f>
        <v>PENDING - original start / floor</v>
      </c>
    </row>
    <row r="7" spans="1:4" ht="27.95" customHeight="1" x14ac:dyDescent="0.25">
      <c r="A7">
        <v>3</v>
      </c>
      <c r="B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items'!P16)))))),SUM(Calendar!E$6:E8),"PENDING - calendar"),"PENDING - check invalid input")</f>
        <v>PENDING - calendar</v>
      </c>
      <c r="C7" s="6" t="str">
        <f>IFERROR(IF(AND(ISNUMBER(B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determined","tbd"},0)),ISNUMBER(Settings!B6),Settings!B6&gt;0))),MAX(Settings!B10,Settings!B10+B7-A7*Settings!B11),"PENDING - calendar"),"PENDING - check invalid input")</f>
        <v>PENDING - calendar</v>
      </c>
      <c r="D7" s="6" t="str">
        <f>IFERROR(IF(AND(ISNUMBER(B7),ISNUMBER(Settings!B13),Settings!B13&gt;=Settings!B10),MAX(0,(Settings!B10+B7-Settings!B13)/A7),"PENDING - original start / floor"),"PENDING - check invalid input")</f>
        <v>PENDING - original start / floor</v>
      </c>
    </row>
    <row r="8" spans="1:4" ht="27.95" customHeight="1" x14ac:dyDescent="0.25">
      <c r="A8">
        <v>4</v>
      </c>
      <c r="B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items'!P16)))))),SUM(Calendar!E$6:E9),"PENDING - calendar"),"PENDING - check invalid input")</f>
        <v>PENDING - calendar</v>
      </c>
      <c r="C8" s="6" t="str">
        <f>IFERROR(IF(AND(ISNUMBER(B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determined","tbd"},0)),ISNUMBER(Settings!B6),Settings!B6&gt;0))),MAX(Settings!B10,Settings!B10+B8-A8*Settings!B11),"PENDING - calendar"),"PENDING - check invalid input")</f>
        <v>PENDING - calendar</v>
      </c>
      <c r="D8" s="6" t="str">
        <f>IFERROR(IF(AND(ISNUMBER(B8),ISNUMBER(Settings!B13),Settings!B13&gt;=Settings!B10),MAX(0,(Settings!B10+B8-Settings!B13)/A8),"PENDING - original start / floor"),"PENDING - check invalid input")</f>
        <v>PENDING - original start / floor</v>
      </c>
    </row>
    <row r="9" spans="1:4" ht="27.95" customHeight="1" x14ac:dyDescent="0.25">
      <c r="A9">
        <v>5</v>
      </c>
      <c r="B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items'!P16)))))),SUM(Calendar!E$6:E10),"PENDING - calendar"),"PENDING - check invalid input")</f>
        <v>PENDING - calendar</v>
      </c>
      <c r="C9" s="6" t="str">
        <f>IFERROR(IF(AND(ISNUMBER(B9),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determined","tbd"},0)),ISNUMBER(Settings!B6),Settings!B6&gt;0))),MAX(Settings!B10,Settings!B10+B9-A9*Settings!B11),"PENDING - calendar"),"PENDING - check invalid input")</f>
        <v>PENDING - calendar</v>
      </c>
      <c r="D9" s="6" t="str">
        <f>IFERROR(IF(AND(ISNUMBER(B9),ISNUMBER(Settings!B13),Settings!B13&gt;=Settings!B10),MAX(0,(Settings!B10+B9-Settings!B13)/A9),"PENDING - original start / floor"),"PENDING - check invalid input")</f>
        <v>PENDING - original start / floor</v>
      </c>
    </row>
    <row r="10" spans="1:4" ht="27.95" customHeight="1" x14ac:dyDescent="0.25">
      <c r="A10">
        <v>6</v>
      </c>
      <c r="B1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items'!P16)))))),SUM(Calendar!E$6:E11),"PENDING - calendar"),"PENDING - check invalid input")</f>
        <v>PENDING - calendar</v>
      </c>
      <c r="C10" s="6" t="str">
        <f>IFERROR(IF(AND(ISNUMBER(B10),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determined","tbd"},0)),ISNUMBER(Settings!B6),Settings!B6&gt;0))),MAX(Settings!B10,Settings!B10+B10-A10*Settings!B11),"PENDING - calendar"),"PENDING - check invalid input")</f>
        <v>PENDING - calendar</v>
      </c>
      <c r="D10" s="6" t="str">
        <f>IFERROR(IF(AND(ISNUMBER(B10),ISNUMBER(Settings!B13),Settings!B13&gt;=Settings!B10),MAX(0,(Settings!B10+B10-Settings!B13)/A10),"PENDING - original start / floor"),"PENDING - check invalid input")</f>
        <v>PENDING - original start / floor</v>
      </c>
    </row>
    <row r="11" spans="1:4" ht="27.95" customHeight="1" x14ac:dyDescent="0.25">
      <c r="A11">
        <v>7</v>
      </c>
      <c r="B1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items'!P16)))))),SUM(Calendar!E$6:E12),"PENDING - calendar"),"PENDING - check invalid input")</f>
        <v>PENDING - calendar</v>
      </c>
      <c r="C11" s="6" t="str">
        <f>IFERROR(IF(AND(ISNUMBER(B11),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determined","tbd"},0)),ISNUMBER(Settings!B6),Settings!B6&gt;0))),MAX(Settings!B10,Settings!B10+B11-A11*Settings!B11),"PENDING - calendar"),"PENDING - check invalid input")</f>
        <v>PENDING - calendar</v>
      </c>
      <c r="D11" s="6" t="str">
        <f>IFERROR(IF(AND(ISNUMBER(B11),ISNUMBER(Settings!B13),Settings!B13&gt;=Settings!B10),MAX(0,(Settings!B10+B11-Settings!B13)/A11),"PENDING - original start / floor"),"PENDING - check invalid input")</f>
        <v>PENDING - original start / floor</v>
      </c>
    </row>
    <row r="12" spans="1:4" ht="27.95" customHeight="1" x14ac:dyDescent="0.25">
      <c r="A12">
        <v>8</v>
      </c>
      <c r="B1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items'!P16)))))),SUM(Calendar!E$6:E13),"PENDING - calendar"),"PENDING - check invalid input")</f>
        <v>PENDING - calendar</v>
      </c>
      <c r="C12" s="6" t="str">
        <f>IFERROR(IF(AND(ISNUMBER(B12),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determined","tbd"},0)),ISNUMBER(Settings!B6),Settings!B6&gt;0))),MAX(Settings!B10,Settings!B10+B12-A12*Settings!B11),"PENDING - calendar"),"PENDING - check invalid input")</f>
        <v>PENDING - calendar</v>
      </c>
      <c r="D12" s="6" t="str">
        <f>IFERROR(IF(AND(ISNUMBER(B12),ISNUMBER(Settings!B13),Settings!B13&gt;=Settings!B10),MAX(0,(Settings!B10+B12-Settings!B13)/A12),"PENDING - original start / floor"),"PENDING - check invalid input")</f>
        <v>PENDING - original start / floor</v>
      </c>
    </row>
    <row r="13" spans="1:4" ht="27.95" customHeight="1" x14ac:dyDescent="0.25">
      <c r="A13">
        <v>9</v>
      </c>
      <c r="B1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items'!P16)))))),SUM(Calendar!E$6:E14),"PENDING - calendar"),"PENDING - check invalid input")</f>
        <v>PENDING - calendar</v>
      </c>
      <c r="C13" s="6" t="str">
        <f>IFERROR(IF(AND(ISNUMBER(B13),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determined","tbd"},0)),ISNUMBER(Settings!B6),Settings!B6&gt;0))),MAX(Settings!B10,Settings!B10+B13-A13*Settings!B11),"PENDING - calendar"),"PENDING - check invalid input")</f>
        <v>PENDING - calendar</v>
      </c>
      <c r="D13" s="6" t="str">
        <f>IFERROR(IF(AND(ISNUMBER(B13),ISNUMBER(Settings!B13),Settings!B13&gt;=Settings!B10),MAX(0,(Settings!B10+B13-Settings!B13)/A13),"PENDING - original start / floor"),"PENDING - check invalid input")</f>
        <v>PENDING - original start / floor</v>
      </c>
    </row>
    <row r="14" spans="1:4" ht="27.95" customHeight="1" x14ac:dyDescent="0.25">
      <c r="A14">
        <v>10</v>
      </c>
      <c r="B1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items'!P16)))))),SUM(Calendar!E$6:E15),"PENDING - calendar"),"PENDING - check invalid input")</f>
        <v>PENDING - calendar</v>
      </c>
      <c r="C14" s="6" t="str">
        <f>IFERROR(IF(AND(ISNUMBER(B14),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determined","tbd"},0)),ISNUMBER(Settings!B6),Settings!B6&gt;0))),MAX(Settings!B10,Settings!B10+B14-A14*Settings!B11),"PENDING - calendar"),"PENDING - check invalid input")</f>
        <v>PENDING - calendar</v>
      </c>
      <c r="D14" s="6" t="str">
        <f>IFERROR(IF(AND(ISNUMBER(B14),ISNUMBER(Settings!B13),Settings!B13&gt;=Settings!B10),MAX(0,(Settings!B10+B14-Settings!B13)/A14),"PENDING - original start / floor"),"PENDING - check invalid input")</f>
        <v>PENDING - original start / floor</v>
      </c>
    </row>
    <row r="15" spans="1:4" ht="27.95" customHeight="1" x14ac:dyDescent="0.25">
      <c r="A15">
        <v>11</v>
      </c>
      <c r="B1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items'!P16)))))),SUM(Calendar!E$6:E16),"PENDING - calendar"),"PENDING - check invalid input")</f>
        <v>PENDING - calendar</v>
      </c>
      <c r="C15" s="6" t="str">
        <f>IFERROR(IF(AND(ISNUMBER(B15)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determined","tbd"},0)),ISNUMBER(Settings!B6),Settings!B6&gt;0))),MAX(Settings!B10,Settings!B10+B15-A15*Settings!B11),"PENDING - calendar"),"PENDING - check invalid input")</f>
        <v>PENDING - calendar</v>
      </c>
      <c r="D15" s="6" t="str">
        <f>IFERROR(IF(AND(ISNUMBER(B15),ISNUMBER(Settings!B13),Settings!B13&gt;=Settings!B10),MAX(0,(Settings!B10+B15-Settings!B13)/A15),"PENDING - original start / floor"),"PENDING - check invalid input")</f>
        <v>PENDING - original start / floor</v>
      </c>
    </row>
    <row r="16" spans="1:4" ht="27.95" customHeight="1" x14ac:dyDescent="0.25">
      <c r="A16">
        <v>12</v>
      </c>
      <c r="B1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items'!P16)))))),SUM(Calendar!E$6:E17),"PENDING - calendar"),"PENDING - check invalid input")</f>
        <v>PENDING - calendar</v>
      </c>
      <c r="C16" s="6" t="str">
        <f>IFERROR(IF(AND(ISNUMBER(B16)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determined","tbd"},0)),ISNUMBER(Settings!B6),Settings!B6&gt;0))),MAX(Settings!B10,Settings!B10+B16-A16*Settings!B11),"PENDING - calendar"),"PENDING - check invalid input")</f>
        <v>PENDING - calendar</v>
      </c>
      <c r="D16" s="6" t="str">
        <f>IFERROR(IF(AND(ISNUMBER(B16),ISNUMBER(Settings!B13),Settings!B13&gt;=Settings!B10),MAX(0,(Settings!B10+B16-Settings!B13)/A16),"PENDING - original start / floor"),"PENDING - check invalid input")</f>
        <v>PENDING - original start / floor</v>
      </c>
    </row>
    <row r="17" spans="1:4" ht="27.95" customHeight="1" x14ac:dyDescent="0.25">
      <c r="A17">
        <v>13</v>
      </c>
      <c r="B1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items'!P16)))))),SUM(Calendar!E$6:E18),"PENDING - calendar"),"PENDING - check invalid input")</f>
        <v>PENDING - calendar</v>
      </c>
      <c r="C17" s="6" t="str">
        <f>IFERROR(IF(AND(ISNUMBER(B17)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determined","tbd"},0)),ISNUMBER(Settings!B6),Settings!B6&gt;0))),MAX(Settings!B10,Settings!B10+B17-A17*Settings!B11),"PENDING - calendar"),"PENDING - check invalid input")</f>
        <v>PENDING - calendar</v>
      </c>
      <c r="D17" s="6" t="str">
        <f>IFERROR(IF(AND(ISNUMBER(B17),ISNUMBER(Settings!B13),Settings!B13&gt;=Settings!B10),MAX(0,(Settings!B10+B17-Settings!B13)/A17),"PENDING - original start / floor"),"PENDING - check invalid input")</f>
        <v>PENDING - original start / floor</v>
      </c>
    </row>
    <row r="18" spans="1:4" ht="27.95" customHeight="1" x14ac:dyDescent="0.25">
      <c r="A18">
        <v>14</v>
      </c>
      <c r="B1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items'!P16)))))),SUM(Calendar!E$6:E19),"PENDING - calendar"),"PENDING - check invalid input")</f>
        <v>PENDING - calendar</v>
      </c>
      <c r="C18" s="6" t="str">
        <f>IFERROR(IF(AND(ISNUMBER(B18)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determined","tbd"},0)),ISNUMBER(Settings!B6),Settings!B6&gt;0))),MAX(Settings!B10,Settings!B10+B18-A18*Settings!B11),"PENDING - calendar"),"PENDING - check invalid input")</f>
        <v>PENDING - calendar</v>
      </c>
      <c r="D18" s="6" t="str">
        <f>IFERROR(IF(AND(ISNUMBER(B18),ISNUMBER(Settings!B13),Settings!B13&gt;=Settings!B10),MAX(0,(Settings!B10+B18-Settings!B13)/A18),"PENDING - original start / floor"),"PENDING - check invalid input")</f>
        <v>PENDING - original start / floor</v>
      </c>
    </row>
    <row r="19" spans="1:4" ht="27.95" customHeight="1" x14ac:dyDescent="0.25">
      <c r="A19">
        <v>15</v>
      </c>
      <c r="B19"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items'!P16)))))),SUM(Calendar!E$6:E20),"PENDING - calendar"),"PENDING - check invalid input")</f>
        <v>PENDING - calendar</v>
      </c>
      <c r="C19" s="6" t="str">
        <f>IFERROR(IF(AND(ISNUMBER(B19),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determined","tbd"},0)),ISNUMBER(Settings!B6),Settings!B6&gt;0))),MAX(Settings!B10,Settings!B10+B19-A19*Settings!B11),"PENDING - calendar"),"PENDING - check invalid input")</f>
        <v>PENDING - calendar</v>
      </c>
      <c r="D19" s="6" t="str">
        <f>IFERROR(IF(AND(ISNUMBER(B19),ISNUMBER(Settings!B13),Settings!B13&gt;=Settings!B10),MAX(0,(Settings!B10+B19-Settings!B13)/A19),"PENDING - original start / floor"),"PENDING - check invalid input")</f>
        <v>PENDING - original start / floor</v>
      </c>
    </row>
    <row r="20" spans="1:4" ht="27.95" customHeight="1" x14ac:dyDescent="0.25">
      <c r="A20">
        <v>16</v>
      </c>
      <c r="B20"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items'!P16)))))),SUM(Calendar!E$6:E21),"PENDING - calendar"),"PENDING - check invalid input")</f>
        <v>PENDING - calendar</v>
      </c>
      <c r="C20" s="6" t="str">
        <f>IFERROR(IF(AND(ISNUMBER(B20),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determined","tbd"},0)),ISNUMBER(Settings!B6),Settings!B6&gt;0))),MAX(Settings!B10,Settings!B10+B20-A20*Settings!B11),"PENDING - calendar"),"PENDING - check invalid input")</f>
        <v>PENDING - calendar</v>
      </c>
      <c r="D20" s="6" t="str">
        <f>IFERROR(IF(AND(ISNUMBER(B20),ISNUMBER(Settings!B13),Settings!B13&gt;=Settings!B10),MAX(0,(Settings!B10+B20-Settings!B13)/A20),"PENDING - original start / floor"),"PENDING - check invalid input")</f>
        <v>PENDING - original start / floor</v>
      </c>
    </row>
    <row r="21" spans="1:4" ht="27.95" customHeight="1" x14ac:dyDescent="0.25">
      <c r="A21">
        <v>17</v>
      </c>
      <c r="B21"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items'!P16)))))),SUM(Calendar!E$6:E22),"PENDING - calendar"),"PENDING - check invalid input")</f>
        <v>PENDING - calendar</v>
      </c>
      <c r="C21" s="6" t="str">
        <f>IFERROR(IF(AND(ISNUMBER(B21),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determined","tbd"},0)),ISNUMBER(Settings!B6),Settings!B6&gt;0))),MAX(Settings!B10,Settings!B10+B21-A21*Settings!B11),"PENDING - calendar"),"PENDING - check invalid input")</f>
        <v>PENDING - calendar</v>
      </c>
      <c r="D21" s="6" t="str">
        <f>IFERROR(IF(AND(ISNUMBER(B21),ISNUMBER(Settings!B13),Settings!B13&gt;=Settings!B10),MAX(0,(Settings!B10+B21-Settings!B13)/A21),"PENDING - original start / floor"),"PENDING - check invalid input")</f>
        <v>PENDING - original start / floor</v>
      </c>
    </row>
    <row r="22" spans="1:4" ht="27.95" customHeight="1" x14ac:dyDescent="0.25">
      <c r="A22">
        <v>18</v>
      </c>
      <c r="B22"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items'!P16)))))),SUM(Calendar!E$6:E23),"PENDING - calendar"),"PENDING - check invalid input")</f>
        <v>PENDING - calendar</v>
      </c>
      <c r="C22" s="6" t="str">
        <f>IFERROR(IF(AND(ISNUMBER(B22),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determined","tbd"},0)),ISNUMBER(Settings!B6),Settings!B6&gt;0))),MAX(Settings!B10,Settings!B10+B22-A22*Settings!B11),"PENDING - calendar"),"PENDING - check invalid input")</f>
        <v>PENDING - calendar</v>
      </c>
      <c r="D22" s="6" t="str">
        <f>IFERROR(IF(AND(ISNUMBER(B22),ISNUMBER(Settings!B13),Settings!B13&gt;=Settings!B10),MAX(0,(Settings!B10+B22-Settings!B13)/A22),"PENDING - original start / floor"),"PENDING - check invalid input")</f>
        <v>PENDING - original start / floor</v>
      </c>
    </row>
    <row r="23" spans="1:4" ht="27.95" customHeight="1" x14ac:dyDescent="0.25">
      <c r="A23">
        <v>19</v>
      </c>
      <c r="B23"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items'!P16)))))),SUM(Calendar!E$6:E24),"PENDING - calendar"),"PENDING - check invalid input")</f>
        <v>PENDING - calendar</v>
      </c>
      <c r="C23" s="6" t="str">
        <f>IFERROR(IF(AND(ISNUMBER(B23),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determined","tbd"},0)),ISNUMBER(Settings!B6),Settings!B6&gt;0))),MAX(Settings!B10,Settings!B10+B23-A23*Settings!B11),"PENDING - calendar"),"PENDING - check invalid input")</f>
        <v>PENDING - calendar</v>
      </c>
      <c r="D23" s="6" t="str">
        <f>IFERROR(IF(AND(ISNUMBER(B23),ISNUMBER(Settings!B13),Settings!B13&gt;=Settings!B10),MAX(0,(Settings!B10+B23-Settings!B13)/A23),"PENDING - original start / floor"),"PENDING - check invalid input")</f>
        <v>PENDING - original start / floor</v>
      </c>
    </row>
    <row r="24" spans="1:4" ht="27.95" customHeight="1" x14ac:dyDescent="0.25">
      <c r="A24">
        <v>20</v>
      </c>
      <c r="B24"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items'!P16)))))),SUM(Calendar!E$6:E25),"PENDING - calendar"),"PENDING - check invalid input")</f>
        <v>PENDING - calendar</v>
      </c>
      <c r="C24" s="6" t="str">
        <f>IFERROR(IF(AND(ISNUMBER(B24),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determined","tbd"},0)),ISNUMBER(Settings!B6),Settings!B6&gt;0))),MAX(Settings!B10,Settings!B10+B24-A24*Settings!B11),"PENDING - calendar"),"PENDING - check invalid input")</f>
        <v>PENDING - calendar</v>
      </c>
      <c r="D24" s="6" t="str">
        <f>IFERROR(IF(AND(ISNUMBER(B24),ISNUMBER(Settings!B13),Settings!B13&gt;=Settings!B10),MAX(0,(Settings!B10+B24-Settings!B13)/A24),"PENDING - original start / floor"),"PENDING - check invalid input")</f>
        <v>PENDING - original start / floor</v>
      </c>
    </row>
    <row r="25" spans="1:4" ht="27.95" customHeight="1" x14ac:dyDescent="0.25">
      <c r="A25">
        <v>21</v>
      </c>
      <c r="B25"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items'!P16)))))),SUM(Calendar!E$6:E26),"PENDING - calendar"),"PENDING - check invalid input")</f>
        <v>PENDING - calendar</v>
      </c>
      <c r="C25" s="6" t="str">
        <f>IFERROR(IF(AND(ISNUMBER(B25),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determined","tbd"},0)),ISNUMBER(Settings!B6),Settings!B6&gt;0))),MAX(Settings!B10,Settings!B10+B25-A25*Settings!B11),"PENDING - calendar"),"PENDING - check invalid input")</f>
        <v>PENDING - calendar</v>
      </c>
      <c r="D25" s="6" t="str">
        <f>IFERROR(IF(AND(ISNUMBER(B25),ISNUMBER(Settings!B13),Settings!B13&gt;=Settings!B10),MAX(0,(Settings!B10+B25-Settings!B13)/A25),"PENDING - original start / floor"),"PENDING - check invalid input")</f>
        <v>PENDING - original start / floor</v>
      </c>
    </row>
    <row r="26" spans="1:4" ht="27.95" customHeight="1" x14ac:dyDescent="0.25">
      <c r="A26">
        <v>22</v>
      </c>
      <c r="B26"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items'!P16)))))),SUM(Calendar!E$6:E27),"PENDING - calendar"),"PENDING - check invalid input")</f>
        <v>PENDING - calendar</v>
      </c>
      <c r="C26" s="6" t="str">
        <f>IFERROR(IF(AND(ISNUMBER(B26),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determined","tbd"},0)),ISNUMBER(Settings!B6),Settings!B6&gt;0))),MAX(Settings!B10,Settings!B10+B26-A26*Settings!B11),"PENDING - calendar"),"PENDING - check invalid input")</f>
        <v>PENDING - calendar</v>
      </c>
      <c r="D26" s="6" t="str">
        <f>IFERROR(IF(AND(ISNUMBER(B26),ISNUMBER(Settings!B13),Settings!B13&gt;=Settings!B10),MAX(0,(Settings!B10+B26-Settings!B13)/A26),"PENDING - original start / floor"),"PENDING - check invalid input")</f>
        <v>PENDING - original start / floor</v>
      </c>
    </row>
    <row r="27" spans="1:4" ht="27.95" customHeight="1" x14ac:dyDescent="0.25">
      <c r="A27">
        <v>23</v>
      </c>
      <c r="B27"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items'!P16)))))),SUM(Calendar!E$6:E28),"PENDING - calendar"),"PENDING - check invalid input")</f>
        <v>PENDING - calendar</v>
      </c>
      <c r="C27" s="6" t="str">
        <f>IFERROR(IF(AND(ISNUMBER(B27),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determined","tbd"},0)),ISNUMBER(Settings!B6),Settings!B6&gt;0))),MAX(Settings!B10,Settings!B10+B27-A27*Settings!B11),"PENDING - calendar"),"PENDING - check invalid input")</f>
        <v>PENDING - calendar</v>
      </c>
      <c r="D27" s="6" t="str">
        <f>IFERROR(IF(AND(ISNUMBER(B27),ISNUMBER(Settings!B13),Settings!B13&gt;=Settings!B10),MAX(0,(Settings!B10+B27-Settings!B13)/A27),"PENDING - original start / floor"),"PENDING - check invalid input")</f>
        <v>PENDING - original start / floor</v>
      </c>
    </row>
    <row r="28" spans="1:4" ht="27.95" customHeight="1" x14ac:dyDescent="0.25">
      <c r="A28">
        <v>24</v>
      </c>
      <c r="B28" s="6" t="str">
        <f>IFERROR(IF(AND(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determined","tbd"},0)),ISNUMBER(Settings!B6),Settings!B6&gt;0)),AND(OR('Work items'!A5="Inactive",AND('Work items'!A5="Active",OR('Work items'!C5="Immediate",'Work items'!C5="Recurring maintenance",'Work items'!C5="Replacement"),OR('Work items'!C5&lt;&gt;"Replacement",ISNUMBER('Work items'!P5)))),OR('Work items'!A6="Inactive",AND('Work items'!A6="Active",OR('Work items'!C6="Immediate",'Work items'!C6="Recurring maintenance",'Work items'!C6="Replacement"),OR('Work items'!C6&lt;&gt;"Replacement",ISNUMBER('Work items'!P6)))),OR('Work items'!A7="Inactive",AND('Work items'!A7="Active",OR('Work items'!C7="Immediate",'Work items'!C7="Recurring maintenance",'Work items'!C7="Replacement"),OR('Work items'!C7&lt;&gt;"Replacement",ISNUMBER('Work items'!P7)))),OR('Work items'!A8="Inactive",AND('Work items'!A8="Active",OR('Work items'!C8="Immediate",'Work items'!C8="Recurring maintenance",'Work items'!C8="Replacement"),OR('Work items'!C8&lt;&gt;"Replacement",ISNUMBER('Work items'!P8)))),OR('Work items'!A9="Inactive",AND('Work items'!A9="Active",OR('Work items'!C9="Immediate",'Work items'!C9="Recurring maintenance",'Work items'!C9="Replacement"),OR('Work items'!C9&lt;&gt;"Replacement",ISNUMBER('Work items'!P9)))),OR('Work items'!A10="Inactive",AND('Work items'!A10="Active",OR('Work items'!C10="Immediate",'Work items'!C10="Recurring maintenance",'Work items'!C10="Replacement"),OR('Work items'!C10&lt;&gt;"Replacement",ISNUMBER('Work items'!P10)))),OR('Work items'!A11="Inactive",AND('Work items'!A11="Active",OR('Work items'!C11="Immediate",'Work items'!C11="Recurring maintenance",'Work items'!C11="Replacement"),OR('Work items'!C11&lt;&gt;"Replacement",ISNUMBER('Work items'!P11)))),OR('Work items'!A12="Inactive",AND('Work items'!A12="Active",OR('Work items'!C12="Immediate",'Work items'!C12="Recurring maintenance",'Work items'!C12="Replacement"),OR('Work items'!C12&lt;&gt;"Replacement",ISNUMBER('Work items'!P12)))),OR('Work items'!A13="Inactive",AND('Work items'!A13="Active",OR('Work items'!C13="Immediate",'Work items'!C13="Recurring maintenance",'Work items'!C13="Replacement"),OR('Work items'!C13&lt;&gt;"Replacement",ISNUMBER('Work items'!P13)))),OR('Work items'!A14="Inactive",AND('Work items'!A14="Active",OR('Work items'!C14="Immediate",'Work items'!C14="Recurring maintenance",'Work items'!C14="Replacement"),OR('Work items'!C14&lt;&gt;"Replacement",ISNUMBER('Work items'!P14)))),OR('Work items'!A15="Inactive",AND('Work items'!A15="Active",OR('Work items'!C15="Immediate",'Work items'!C15="Recurring maintenance",'Work items'!C15="Replacement"),OR('Work items'!C15&lt;&gt;"Replacement",ISNUMBER('Work items'!P15)))),OR('Work items'!A16="Inactive",AND('Work items'!A16="Active",OR('Work items'!C16="Immediate",'Work items'!C16="Recurring maintenance",'Work items'!C16="Replacement"),OR('Work items'!C16&lt;&gt;"Replacement",ISNUMBER('Work items'!P16)))))),SUM(Calendar!E$6:E29),"PENDING - calendar"),"PENDING - check invalid input")</f>
        <v>PENDING - calendar</v>
      </c>
      <c r="C28" s="6" t="str">
        <f>IFERROR(IF(AND(ISNUMBER(B28),AND(AND(LEN(Settings!B4)&gt;0,LEN(Settings!B5)&gt;0,ISNUMBER(Settings!B6),Settings!B6&gt;0,ISNUMBER(Settings!B7),Settings!B7&gt;0),ISNUMBER(Settings!B9),Settings!B9&gt;=0,ISNUMBER(Settings!B10),Settings!B10&gt;=0,ISNUMBER(Settings!B11),Settings!B11&gt;=0,AND(OR(Settings!B16="Documented",Settings!B16="Estimate",Settings!B16="Scenario",Settings!B16="Not applicable"),LEN(TRIM(Settings!B15))&gt;=8,ISERROR(MATCH(LOWER(TRIM(Settings!B15)),{"unknown","pending","source","example","not known","to be determined","tbd"},0)),ISNUMBER(Settings!B6),Settings!B6&gt;0))),MAX(Settings!B10,Settings!B10+B28-A28*Settings!B11),"PENDING - calendar"),"PENDING - check invalid input")</f>
        <v>PENDING - calendar</v>
      </c>
      <c r="D28" s="6" t="str">
        <f>IFERROR(IF(AND(ISNUMBER(B28),ISNUMBER(Settings!B13),Settings!B13&gt;=Settings!B10),MAX(0,(Settings!B10+B28-Settings!B13)/A28),"PENDING - original start / floor"),"PENDING - check invalid input")</f>
        <v>PENDING - original start / floor</v>
      </c>
    </row>
  </sheetData>
  <sheetProtection sheet="1" objects="1" scenarios="1"/>
  <mergeCells count="2">
    <mergeCell ref="A1:D1"/>
    <mergeCell ref="A2:D2"/>
  </mergeCells>
  <pageMargins left="0.3888888888888889" right="0.3888888888888889" top="0.41666666666666669" bottom="0.41666666666666669" header="0.2" footer="0.2"/>
  <pageSetup fitToHeight="0" orientation="portrait" r:id="rId1"/>
  <headerFooter>
    <oddFooter>&amp;LBefore You Buy the Rental&amp;R&amp;P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15"/>
  <sheetViews>
    <sheetView showGridLines="0" workbookViewId="0">
      <pane ySplit="3" topLeftCell="A4" activePane="bottomLeft" state="frozen"/>
      <selection pane="bottomLeft" sqref="A1:B1"/>
    </sheetView>
  </sheetViews>
  <sheetFormatPr defaultRowHeight="15" x14ac:dyDescent="0.25"/>
  <cols>
    <col min="1" max="2" width="39" customWidth="1"/>
  </cols>
  <sheetData>
    <row r="1" spans="1:2" ht="42" customHeight="1" x14ac:dyDescent="0.25">
      <c r="A1" s="9" t="s">
        <v>0</v>
      </c>
      <c r="B1" s="10"/>
    </row>
    <row r="2" spans="1:2" ht="39.950000000000003" customHeight="1" x14ac:dyDescent="0.25">
      <c r="A2" s="10" t="s">
        <v>1</v>
      </c>
      <c r="B2" s="10"/>
    </row>
    <row r="4" spans="1:2" ht="27.95" customHeight="1" x14ac:dyDescent="0.25">
      <c r="A4" s="11" t="s">
        <v>73</v>
      </c>
      <c r="B4" s="10"/>
    </row>
    <row r="5" spans="1:2" ht="102" customHeight="1" x14ac:dyDescent="0.25">
      <c r="A5" s="10" t="s">
        <v>74</v>
      </c>
      <c r="B5" s="10"/>
    </row>
    <row r="6" spans="1:2" ht="27.95" customHeight="1" x14ac:dyDescent="0.25">
      <c r="A6" s="11" t="s">
        <v>75</v>
      </c>
      <c r="B6" s="10"/>
    </row>
    <row r="7" spans="1:2" ht="102" customHeight="1" x14ac:dyDescent="0.25">
      <c r="A7" s="10" t="s">
        <v>76</v>
      </c>
      <c r="B7" s="10"/>
    </row>
    <row r="8" spans="1:2" ht="27.95" customHeight="1" x14ac:dyDescent="0.25">
      <c r="A8" s="11" t="s">
        <v>77</v>
      </c>
      <c r="B8" s="10"/>
    </row>
    <row r="9" spans="1:2" ht="102" customHeight="1" x14ac:dyDescent="0.25">
      <c r="A9" s="10" t="s">
        <v>78</v>
      </c>
      <c r="B9" s="10"/>
    </row>
    <row r="10" spans="1:2" ht="27.95" customHeight="1" x14ac:dyDescent="0.25">
      <c r="A10" s="11" t="s">
        <v>79</v>
      </c>
      <c r="B10" s="10"/>
    </row>
    <row r="11" spans="1:2" ht="102" customHeight="1" x14ac:dyDescent="0.25">
      <c r="A11" s="10" t="s">
        <v>80</v>
      </c>
      <c r="B11" s="10"/>
    </row>
    <row r="12" spans="1:2" ht="27.95" customHeight="1" x14ac:dyDescent="0.25">
      <c r="A12" s="11" t="s">
        <v>81</v>
      </c>
      <c r="B12" s="10"/>
    </row>
    <row r="13" spans="1:2" ht="102" customHeight="1" x14ac:dyDescent="0.25">
      <c r="A13" s="10" t="s">
        <v>82</v>
      </c>
      <c r="B13" s="10"/>
    </row>
    <row r="14" spans="1:2" ht="27.95" customHeight="1" x14ac:dyDescent="0.25">
      <c r="A14" s="11" t="s">
        <v>83</v>
      </c>
      <c r="B14" s="10"/>
    </row>
    <row r="15" spans="1:2" ht="102" customHeight="1" x14ac:dyDescent="0.25">
      <c r="A15" s="10" t="s">
        <v>84</v>
      </c>
      <c r="B15" s="10"/>
    </row>
  </sheetData>
  <sheetProtection sheet="1" objects="1" scenarios="1"/>
  <mergeCells count="14">
    <mergeCell ref="A12:B12"/>
    <mergeCell ref="A13:B13"/>
    <mergeCell ref="A14:B14"/>
    <mergeCell ref="A15:B15"/>
    <mergeCell ref="A7:B7"/>
    <mergeCell ref="A8:B8"/>
    <mergeCell ref="A9:B9"/>
    <mergeCell ref="A10:B10"/>
    <mergeCell ref="A11:B11"/>
    <mergeCell ref="A1:B1"/>
    <mergeCell ref="A2:B2"/>
    <mergeCell ref="A4:B4"/>
    <mergeCell ref="A5:B5"/>
    <mergeCell ref="A6:B6"/>
  </mergeCells>
  <pageMargins left="0.3888888888888889" right="0.3888888888888889" top="0.41666666666666669" bottom="0.41666666666666669" header="0.2" footer="0.2"/>
  <pageSetup fitToHeight="0" orientation="portrait" r:id="rId1"/>
  <headerFooter>
    <oddFooter>&amp;LBefore You Buy the Rental&amp;R&amp;P</oddFooter>
  </headerFooter>
  <rowBreaks count="1" manualBreakCount="1">
    <brk id="9" max="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Overview</vt:lpstr>
      <vt:lpstr>Settings</vt:lpstr>
      <vt:lpstr>Work items</vt:lpstr>
      <vt:lpstr>Calendar</vt:lpstr>
      <vt:lpstr>Work summary</vt:lpstr>
      <vt:lpstr>Calculations</vt:lpstr>
      <vt:lpstr>Guide</vt:lpstr>
      <vt:lpstr>Calculations!Print_Area</vt:lpstr>
      <vt:lpstr>Calendar!Print_Area</vt:lpstr>
      <vt:lpstr>Guide!Print_Area</vt:lpstr>
      <vt:lpstr>Overview!Print_Area</vt:lpstr>
      <vt:lpstr>Settings!Print_Area</vt:lpstr>
      <vt:lpstr>'Work items'!Print_Area</vt:lpstr>
      <vt:lpstr>'Work summary'!Print_Area</vt:lpstr>
      <vt:lpstr>Calculations!Print_Titles</vt:lpstr>
      <vt:lpstr>Calendar!Print_Titles</vt:lpstr>
      <vt:lpstr>Guide!Print_Titles</vt:lpstr>
      <vt:lpstr>Overview!Print_Titles</vt:lpstr>
      <vt:lpstr>Settings!Print_Titles</vt:lpstr>
      <vt:lpstr>'Work items'!Print_Titles</vt:lpstr>
      <vt:lpstr>'Work 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modified xsi:type="dcterms:W3CDTF">2026-10-03T17:17:52Z</dcterms:modified>
</cp:coreProperties>
</file>