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retirement-catchup-40-55\revision-01\tools\"/>
    </mc:Choice>
  </mc:AlternateContent>
  <xr:revisionPtr revIDLastSave="0" documentId="13_ncr:1_{0873D5D5-0B02-47AB-A965-23D3680A7E5D}" xr6:coauthVersionLast="47" xr6:coauthVersionMax="47" xr10:uidLastSave="{00000000-0000-0000-0000-000000000000}"/>
  <bookViews>
    <workbookView xWindow="780" yWindow="780" windowWidth="21600" windowHeight="11385" xr2:uid="{00000000-000D-0000-FFFF-FFFF00000000}"/>
  </bookViews>
  <sheets>
    <sheet name="Overview" sheetId="5" r:id="rId1"/>
    <sheet name="Guide" sheetId="1" r:id="rId2"/>
    <sheet name="Frozen Plan" sheetId="2" r:id="rId3"/>
    <sheet name="Actuals" sheetId="3" r:id="rId4"/>
    <sheet name="Reset" sheetId="4" r:id="rId5"/>
  </sheets>
  <definedNames>
    <definedName name="_xlnm.Print_Area" localSheetId="3">Actuals!$A$1:$M$16</definedName>
    <definedName name="_xlnm.Print_Area" localSheetId="2">'Frozen Plan'!$A$1:$D$20</definedName>
    <definedName name="_xlnm.Print_Area" localSheetId="1">Guide!$A$1:$D$17</definedName>
    <definedName name="_xlnm.Print_Area" localSheetId="0">Overview!$A$1:$B$21</definedName>
    <definedName name="_xlnm.Print_Area" localSheetId="4">Reset!$A$1:$D$34</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J5" i="3" l="1"/>
  <c r="K5" i="3" s="1"/>
  <c r="B4" i="5"/>
  <c r="M16" i="3"/>
  <c r="L16" i="3"/>
  <c r="M15" i="3"/>
  <c r="L15" i="3"/>
  <c r="M14" i="3"/>
  <c r="L14" i="3"/>
  <c r="M13" i="3"/>
  <c r="L13" i="3"/>
  <c r="M12" i="3"/>
  <c r="L12" i="3"/>
  <c r="M11" i="3"/>
  <c r="L11" i="3"/>
  <c r="M10" i="3"/>
  <c r="L10" i="3"/>
  <c r="M9" i="3"/>
  <c r="L9" i="3"/>
  <c r="M8" i="3"/>
  <c r="L8" i="3"/>
  <c r="M7" i="3"/>
  <c r="L7" i="3"/>
  <c r="M6" i="3"/>
  <c r="L6" i="3"/>
  <c r="M5" i="3"/>
  <c r="L5" i="3"/>
  <c r="B21" i="4"/>
  <c r="B22" i="4" s="1"/>
  <c r="B12" i="4"/>
  <c r="B6" i="5" s="1"/>
  <c r="B30" i="4"/>
  <c r="B13" i="4" s="1"/>
  <c r="B7" i="5" s="1"/>
  <c r="J16" i="3"/>
  <c r="K16" i="3" s="1"/>
  <c r="J15" i="3"/>
  <c r="K15" i="3" s="1"/>
  <c r="J14" i="3"/>
  <c r="K14" i="3" s="1"/>
  <c r="J13" i="3"/>
  <c r="K13" i="3" s="1"/>
  <c r="J12" i="3"/>
  <c r="K12" i="3" s="1"/>
  <c r="J11" i="3"/>
  <c r="K11" i="3" s="1"/>
  <c r="J10" i="3"/>
  <c r="K10" i="3" s="1"/>
  <c r="J9" i="3"/>
  <c r="K9" i="3" s="1"/>
  <c r="J8" i="3"/>
  <c r="K8" i="3" s="1"/>
  <c r="J7" i="3"/>
  <c r="K7" i="3" s="1"/>
  <c r="J6" i="3"/>
  <c r="K6" i="3" s="1"/>
  <c r="B28" i="4" l="1"/>
  <c r="B15" i="5" s="1"/>
  <c r="B26" i="4"/>
  <c r="B5" i="5" s="1"/>
  <c r="B25" i="4"/>
  <c r="B14" i="5" s="1"/>
  <c r="B24" i="4"/>
  <c r="B13" i="5" s="1"/>
  <c r="B16" i="4"/>
  <c r="B17" i="4" s="1"/>
  <c r="B9" i="5" s="1"/>
  <c r="B27" i="4"/>
  <c r="B14" i="4"/>
  <c r="B15" i="4" s="1"/>
  <c r="B8" i="5" s="1"/>
  <c r="B29" i="4" l="1"/>
  <c r="B19" i="4"/>
  <c r="B11" i="5" s="1"/>
  <c r="B18" i="4"/>
  <c r="B10" i="5" s="1"/>
  <c r="B20" i="4" l="1"/>
  <c r="B23" i="4" l="1"/>
  <c r="B12" i="5"/>
</calcChain>
</file>

<file path=xl/sharedStrings.xml><?xml version="1.0" encoding="utf-8"?>
<sst xmlns="http://schemas.openxmlformats.org/spreadsheetml/2006/main" count="106" uniqueCount="94">
  <si>
    <t>The original plan stays visible</t>
  </si>
  <si>
    <t>Locked without a password. Unprotect to set your initial baseline, then protect and save.</t>
  </si>
  <si>
    <t>Plan date</t>
  </si>
  <si>
    <t>2026-01-01</t>
  </si>
  <si>
    <t>Opening total balance</t>
  </si>
  <si>
    <t>Accounts included</t>
  </si>
  <si>
    <t>All retirement accounts</t>
  </si>
  <si>
    <t>Month</t>
  </si>
  <si>
    <t>Own planned</t>
  </si>
  <si>
    <t>Employer planned</t>
  </si>
  <si>
    <t>Reason / note</t>
  </si>
  <si>
    <t>Original baseline</t>
  </si>
  <si>
    <t>Record observations and explain differences</t>
  </si>
  <si>
    <t>Known zero=0. Future/unconfirmed actuals stay blank. Transfers are not contributions.</t>
  </si>
  <si>
    <t>Own actual</t>
  </si>
  <si>
    <t>Employer actual</t>
  </si>
  <si>
    <t>External in</t>
  </si>
  <si>
    <t>External out</t>
  </si>
  <si>
    <t>Internal in</t>
  </si>
  <si>
    <t>Internal out</t>
  </si>
  <si>
    <t>Withdrawals</t>
  </si>
  <si>
    <t>Ending balance</t>
  </si>
  <si>
    <t>Opening balance</t>
  </si>
  <si>
    <t>Market/cost residual</t>
  </si>
  <si>
    <t>Own gap</t>
  </si>
  <si>
    <t>Employer gap</t>
  </si>
  <si>
    <t>Reset the next step, keep the old plan</t>
  </si>
  <si>
    <t>Complete months only. Contribution plans, not market forecasts.</t>
  </si>
  <si>
    <t>Last completed month</t>
  </si>
  <si>
    <t>Resume own per month</t>
  </si>
  <si>
    <t>Increased own capacity monthly</t>
  </si>
  <si>
    <t>Future employer monthly</t>
  </si>
  <si>
    <t>Extra recovery months beyond year</t>
  </si>
  <si>
    <t>Measure</t>
  </si>
  <si>
    <t>Value</t>
  </si>
  <si>
    <t>Frozen annual own target</t>
  </si>
  <si>
    <t>Own actual through review</t>
  </si>
  <si>
    <t>Frozen own through review</t>
  </si>
  <si>
    <t>Contribution shortfall to date</t>
  </si>
  <si>
    <t>Remaining months</t>
  </si>
  <si>
    <t>Monthly needed for original target</t>
  </si>
  <si>
    <t>Resume: projected annual own</t>
  </si>
  <si>
    <t>Increase: projected annual own</t>
  </si>
  <si>
    <t>Gap after sustainable increase</t>
  </si>
  <si>
    <t>Extra above resume per month</t>
  </si>
  <si>
    <t>Extra recovery in added months</t>
  </si>
  <si>
    <t>Gap after extended extra recovery</t>
  </si>
  <si>
    <t>Recorded market/cost residual</t>
  </si>
  <si>
    <t>Net internal transfers through review</t>
  </si>
  <si>
    <t>Review data state</t>
  </si>
  <si>
    <t>Frozen employer through review</t>
  </si>
  <si>
    <t>Actual employer through review</t>
  </si>
  <si>
    <t>Projected annual employer</t>
  </si>
  <si>
    <t>Extra recovery counts only contributions ABOVE the resumed baseline. Ordinary next-year saving is not counted twice.</t>
  </si>
  <si>
    <t>Do not overwrite the frozen target to erase a missed contribution. Save a dated copy of this reset.</t>
  </si>
  <si>
    <t>Chosen approach / effective date / next review:</t>
  </si>
  <si>
    <t>Write the sustainable change and review date</t>
  </si>
  <si>
    <t>Review month state</t>
  </si>
  <si>
    <t>Keep the baseline. Reset the next step.</t>
  </si>
  <si>
    <t>Contribution decisions and market observations are separate.</t>
  </si>
  <si>
    <t>Review through month</t>
  </si>
  <si>
    <t>Own actuals state</t>
  </si>
  <si>
    <t>Frozen full-year own target</t>
  </si>
  <si>
    <t>Own contributions recorded</t>
  </si>
  <si>
    <t>Behind / ahead through review</t>
  </si>
  <si>
    <t>Monthly own needed for original year</t>
  </si>
  <si>
    <t>Resume option: annual own</t>
  </si>
  <si>
    <t>Increase option: annual own</t>
  </si>
  <si>
    <t>Gap left after increase</t>
  </si>
  <si>
    <t>Market / cost residual to review</t>
  </si>
  <si>
    <t>Net internal transfers</t>
  </si>
  <si>
    <t>Employer actuals to review</t>
  </si>
  <si>
    <t>Missing past own contributions block dependent reset amounts. A known zero records a real pause.</t>
  </si>
  <si>
    <t>Missing future increased capacity blocks that option; the resume option remains usable if its inputs are complete.</t>
  </si>
  <si>
    <t>A missing balance blocks the residual, not an otherwise complete contribution review. The residual is not a return rate.</t>
  </si>
  <si>
    <t>Internal transfers should cancel across included accounts. A nonzero net amount calls for reconciliation.</t>
  </si>
  <si>
    <t>Example: three-month pause, then $450/month. Resume gives $4,050 annual; increase to $600 for six remaining months gives $4,950.</t>
  </si>
  <si>
    <t>Retirement From Here | R3 instructions</t>
  </si>
  <si>
    <t>R3 | Review facts, then reset</t>
  </si>
  <si>
    <t>Save Your-Copy. Frozen Plan holds the original baseline; Actuals holds observations; Reset changes future choices. Overview keeps separate contribution, balance and transfer states visible.</t>
  </si>
  <si>
    <t>1. Freeze a complete original plan</t>
  </si>
  <si>
    <t>Unprotect Frozen Plan (no password), enter opening balance, accounts included and all 12 months of original own and employer contributions, then protect and save. Use explicit zeros where the plan contains none. Do not rewrite this history to make progress look better.</t>
  </si>
  <si>
    <t>2. Record completed months</t>
  </si>
  <si>
    <t>Fill Actuals B:I for each completed month from records. Blank means unknown; zero means known none. Separate own contributions, employer contributions, external transfers, internal transfers and withdrawals. Keep future months blank. Enter ending balances and reconcile account scope.</t>
  </si>
  <si>
    <t>3. Choose the review boundary</t>
  </si>
  <si>
    <t>Reset B4 is the last completed month, 0-12. Month 0 supports a prospective plan before any actuals exist. Contribution results require only the relevant completed contribution fields. A missing ending balance blocks the market/cost residual while leaving complete contribution comparisons usable.</t>
  </si>
  <si>
    <t>4. Compare independent reset options</t>
  </si>
  <si>
    <t>Reset B5 is the monthly amount you can resume; B6 is increased monthly capacity. Each option uses its own input. Blank increased capacity does not mean zero and does not invalidate a complete resume option. Known zero is permitted. At December, complete annual actuals are shown without requiring unused future capacity.</t>
  </si>
  <si>
    <t>5. Understand recovery and timing</t>
  </si>
  <si>
    <t>Required monthly own = remaining original annual own target divided by months left, floored at zero. Extra recovery months extend beyond this year; they do not create investment returns. Missing past own actuals blocks gaps and required amounts. Resume/increase projections are contributions only.</t>
  </si>
  <si>
    <t>6. Interpret residuals and transfers</t>
  </si>
  <si>
    <t>Residual = ending minus opening minus own, employer and incoming transfers, plus outgoing transfers and withdrawals. It combines market movement, costs, timing and unexplained differences; it is not a time-weighted return. Internal transfers should net to zero across included accounts. Check a mismatch before attributing residuals to the market.</t>
  </si>
  <si>
    <t>7. Example and next action</t>
  </si>
  <si>
    <t>Example pauses own and employer contributions for months 1-3, then records own $450/employer $100 in months 4-6. At the month-6 review, own actuals are $1,350 against $2,700 planned. Resume $450 gives $4,050 for the year; increase $600 for six remaining months gives $4,950, still $450 short. A missing input displays PENDING beside affected results. Choose a feasible next deposit and review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</si>
</sst>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Red]\(\$#,##0.00\)"/>
    <numFmt numFmtId="165" formatCode="&quot;$&quot;#,##0;[Red]\(&quot;$&quot;#,##0\);&quot;$&quot;0"/>
  </numFmts>
  <fonts count="8" x14ac:knownFonts="1">
    <font>
      <sz val="11"/>
      <color rgb="FF243746"/>
      <name val="Calibri"/>
    </font>
    <font>
      <sz val="11"/>
      <color rgb="FF243746"/>
      <name val="Aptos"/>
      <family val="2"/>
    </font>
    <font>
      <b/>
      <sz val="11"/>
      <color rgb="FFFFFFFF"/>
      <name val="Aptos"/>
      <family val="2"/>
    </font>
    <font>
      <sz val="12"/>
      <color rgb="FF2C3E5C"/>
      <name val="Aptos"/>
      <family val="2"/>
    </font>
    <font>
      <b/>
      <sz val="21"/>
      <color rgb="FF2C3E5C"/>
      <name val="Aptos"/>
      <family val="2"/>
    </font>
    <font>
      <b/>
      <sz val="12"/>
      <color rgb="FF2C3E5C"/>
      <name val="Aptos"/>
      <family val="2"/>
    </font>
    <font>
      <b/>
      <sz val="23"/>
      <color rgb="FF2C3E5C"/>
      <name val="Aptos"/>
      <family val="2"/>
    </font>
    <font>
      <sz val="12"/>
      <color rgb="FF4E888B"/>
      <name val="Aptos"/>
      <family val="2"/>
    </font>
  </fonts>
  <fills count="5">
    <fill>
      <patternFill patternType="none"/>
    </fill>
    <fill>
      <patternFill patternType="gray125"/>
    </fill>
    <fill>
      <patternFill patternType="solid">
        <fgColor rgb="FF183D4A"/>
        <bgColor indexed="64"/>
      </patternFill>
    </fill>
    <fill>
      <patternFill patternType="solid">
        <fgColor rgb="FFFFF0CC"/>
        <bgColor indexed="64"/>
      </patternFill>
    </fill>
    <fill>
      <patternFill patternType="solid">
        <fgColor rgb="FFEFEFEF"/>
        <bgColor indexed="64"/>
      </patternFill>
    </fill>
  </fills>
  <borders count="1">
    <border>
      <left/>
      <right/>
      <top/>
      <bottom/>
      <diagonal/>
    </border>
  </borders>
  <cellStyleXfs count="1">
    <xf numFmtId="0" fontId="0" fillId="0" borderId="0"/>
  </cellStyleXfs>
  <cellXfs count="21">
    <xf numFmtId="0" fontId="0" fillId="0" borderId="0" xfId="0" applyAlignment="1">
      <alignment vertical="center" wrapText="1"/>
    </xf>
    <xf numFmtId="0" fontId="1" fillId="0" borderId="0" xfId="0" applyFont="1" applyAlignment="1">
      <alignment vertical="center" wrapText="1"/>
    </xf>
    <xf numFmtId="164" fontId="1" fillId="0" borderId="0" xfId="0" applyNumberFormat="1" applyFont="1"/>
    <xf numFmtId="0" fontId="2" fillId="2" borderId="0" xfId="0" applyFont="1" applyFill="1" applyAlignment="1">
      <alignment vertical="center" wrapText="1"/>
    </xf>
    <xf numFmtId="164" fontId="1" fillId="3" borderId="0" xfId="0" applyNumberFormat="1" applyFont="1" applyFill="1" applyProtection="1">
      <protection locked="0"/>
    </xf>
    <xf numFmtId="0" fontId="1" fillId="3" borderId="0" xfId="0" applyFont="1" applyFill="1" applyProtection="1">
      <protection locked="0"/>
    </xf>
    <xf numFmtId="1" fontId="1" fillId="0" borderId="0" xfId="0" applyNumberFormat="1" applyFont="1"/>
    <xf numFmtId="0" fontId="3" fillId="0" borderId="0" xfId="0" applyFont="1" applyAlignment="1" applyProtection="1">
      <alignment vertical="center" wrapText="1"/>
    </xf>
    <xf numFmtId="0" fontId="3" fillId="4" borderId="0" xfId="0" applyFont="1" applyFill="1" applyAlignment="1" applyProtection="1">
      <alignment vertical="center" wrapText="1"/>
    </xf>
    <xf numFmtId="1" fontId="5" fillId="4" borderId="0" xfId="0" applyNumberFormat="1" applyFont="1" applyFill="1" applyAlignment="1" applyProtection="1">
      <alignment horizontal="right" vertical="center" wrapText="1"/>
    </xf>
    <xf numFmtId="165" fontId="3" fillId="0" borderId="0" xfId="0" applyNumberFormat="1" applyFont="1" applyAlignment="1" applyProtection="1">
      <alignment horizontal="right" vertical="center" wrapText="1"/>
    </xf>
    <xf numFmtId="165" fontId="5" fillId="4" borderId="0" xfId="0" applyNumberFormat="1" applyFont="1" applyFill="1" applyAlignment="1" applyProtection="1">
      <alignment horizontal="right" vertical="center" wrapText="1"/>
    </xf>
    <xf numFmtId="0" fontId="3" fillId="0" borderId="0" xfId="0" applyFont="1" applyAlignment="1" applyProtection="1">
      <alignment vertical="center" wrapText="1"/>
    </xf>
    <xf numFmtId="0" fontId="6" fillId="0" borderId="0" xfId="0" applyFont="1" applyAlignment="1" applyProtection="1">
      <alignment vertical="center" wrapText="1"/>
    </xf>
    <xf numFmtId="0" fontId="7" fillId="0" borderId="0" xfId="0" applyFont="1" applyAlignment="1" applyProtection="1">
      <alignment vertical="center" wrapText="1"/>
    </xf>
    <xf numFmtId="0" fontId="5" fillId="4" borderId="0" xfId="0" applyFont="1" applyFill="1" applyAlignment="1" applyProtection="1">
      <alignment vertical="center" wrapText="1"/>
    </xf>
    <xf numFmtId="0" fontId="4" fillId="0" borderId="0" xfId="0" applyFont="1" applyAlignment="1" applyProtection="1">
      <alignment vertical="center" wrapText="1"/>
    </xf>
    <xf numFmtId="0" fontId="3" fillId="0" borderId="0" xfId="0" applyFont="1" applyAlignment="1" applyProtection="1">
      <alignment vertical="top" wrapText="1"/>
    </xf>
    <xf numFmtId="0" fontId="2" fillId="2" borderId="0" xfId="0" applyFont="1" applyFill="1" applyAlignment="1">
      <alignment vertical="center"/>
    </xf>
    <xf numFmtId="0" fontId="1" fillId="0" borderId="0" xfId="0" applyFont="1" applyAlignment="1">
      <alignment vertical="center" wrapText="1"/>
    </xf>
    <xf numFmtId="0" fontId="1" fillId="3" borderId="0" xfId="0" applyFont="1" applyFill="1" applyAlignment="1" applyProtection="1">
      <alignment wrapText="1"/>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CAADC1-6DC4-4E14-A1DD-B992DCFEB350}">
  <sheetPr>
    <pageSetUpPr fitToPage="1"/>
  </sheetPr>
  <dimension ref="A1:B21"/>
  <sheetViews>
    <sheetView showGridLines="0" tabSelected="1" zoomScale="90" zoomScaleNormal="90" workbookViewId="0">
      <selection sqref="A1:B1"/>
    </sheetView>
  </sheetViews>
  <sheetFormatPr defaultRowHeight="15.75" x14ac:dyDescent="0.25"/>
  <cols>
    <col min="1" max="1" width="49.7109375" style="7" customWidth="1"/>
    <col min="2" max="2" width="34.7109375" style="7" customWidth="1"/>
    <col min="3" max="16384" width="9.140625" style="7"/>
  </cols>
  <sheetData>
    <row r="1" spans="1:2" ht="38.1" customHeight="1" x14ac:dyDescent="0.25">
      <c r="A1" s="13" t="s">
        <v>58</v>
      </c>
      <c r="B1" s="12"/>
    </row>
    <row r="2" spans="1:2" ht="33.950000000000003" customHeight="1" x14ac:dyDescent="0.25">
      <c r="A2" s="14" t="s">
        <v>59</v>
      </c>
      <c r="B2" s="12"/>
    </row>
    <row r="4" spans="1:2" ht="27.95" customHeight="1" x14ac:dyDescent="0.25">
      <c r="A4" s="8" t="s">
        <v>60</v>
      </c>
      <c r="B4" s="9">
        <f>IF(ISNUMBER(Reset!B4),Reset!B4,"PENDING")</f>
        <v>6</v>
      </c>
    </row>
    <row r="5" spans="1:2" ht="27.95" customHeight="1" x14ac:dyDescent="0.25">
      <c r="A5" s="7" t="s">
        <v>61</v>
      </c>
      <c r="B5" s="10" t="str">
        <f>Reset!B26</f>
        <v>Own contributions ready</v>
      </c>
    </row>
    <row r="6" spans="1:2" ht="27.95" customHeight="1" x14ac:dyDescent="0.25">
      <c r="A6" s="7" t="s">
        <v>62</v>
      </c>
      <c r="B6" s="10">
        <f>Reset!B12</f>
        <v>5400</v>
      </c>
    </row>
    <row r="7" spans="1:2" ht="27.95" customHeight="1" x14ac:dyDescent="0.25">
      <c r="A7" s="7" t="s">
        <v>63</v>
      </c>
      <c r="B7" s="10">
        <f>Reset!B13</f>
        <v>1350</v>
      </c>
    </row>
    <row r="8" spans="1:2" ht="27.95" customHeight="1" x14ac:dyDescent="0.25">
      <c r="A8" s="7" t="s">
        <v>64</v>
      </c>
      <c r="B8" s="10">
        <f>Reset!B15</f>
        <v>1350</v>
      </c>
    </row>
    <row r="9" spans="1:2" ht="27.95" customHeight="1" x14ac:dyDescent="0.25">
      <c r="A9" s="7" t="s">
        <v>65</v>
      </c>
      <c r="B9" s="10">
        <f>Reset!B17</f>
        <v>675</v>
      </c>
    </row>
    <row r="10" spans="1:2" ht="27.95" customHeight="1" x14ac:dyDescent="0.25">
      <c r="A10" s="8" t="s">
        <v>66</v>
      </c>
      <c r="B10" s="11">
        <f>Reset!B18</f>
        <v>4050</v>
      </c>
    </row>
    <row r="11" spans="1:2" ht="27.95" customHeight="1" x14ac:dyDescent="0.25">
      <c r="A11" s="7" t="s">
        <v>67</v>
      </c>
      <c r="B11" s="10">
        <f>Reset!B19</f>
        <v>4950</v>
      </c>
    </row>
    <row r="12" spans="1:2" ht="27.95" customHeight="1" x14ac:dyDescent="0.25">
      <c r="A12" s="8" t="s">
        <v>68</v>
      </c>
      <c r="B12" s="11">
        <f>Reset!B20</f>
        <v>450</v>
      </c>
    </row>
    <row r="13" spans="1:2" ht="27.95" customHeight="1" x14ac:dyDescent="0.25">
      <c r="A13" s="7" t="s">
        <v>69</v>
      </c>
      <c r="B13" s="10">
        <f>Reset!B24</f>
        <v>-600</v>
      </c>
    </row>
    <row r="14" spans="1:2" ht="27.95" customHeight="1" x14ac:dyDescent="0.25">
      <c r="A14" s="7" t="s">
        <v>70</v>
      </c>
      <c r="B14" s="10">
        <f>Reset!B25</f>
        <v>0</v>
      </c>
    </row>
    <row r="15" spans="1:2" ht="27.95" customHeight="1" x14ac:dyDescent="0.25">
      <c r="A15" s="7" t="s">
        <v>71</v>
      </c>
      <c r="B15" s="10">
        <f>Reset!B28</f>
        <v>300</v>
      </c>
    </row>
    <row r="16" spans="1:2" ht="27.95" customHeight="1" x14ac:dyDescent="0.25"/>
    <row r="17" spans="1:2" ht="47.1" customHeight="1" x14ac:dyDescent="0.25">
      <c r="A17" s="12" t="s">
        <v>72</v>
      </c>
      <c r="B17" s="12"/>
    </row>
    <row r="18" spans="1:2" ht="47.1" customHeight="1" x14ac:dyDescent="0.25">
      <c r="A18" s="12" t="s">
        <v>73</v>
      </c>
      <c r="B18" s="12"/>
    </row>
    <row r="19" spans="1:2" ht="47.1" customHeight="1" x14ac:dyDescent="0.25">
      <c r="A19" s="12" t="s">
        <v>74</v>
      </c>
      <c r="B19" s="12"/>
    </row>
    <row r="20" spans="1:2" ht="47.1" customHeight="1" x14ac:dyDescent="0.25">
      <c r="A20" s="12" t="s">
        <v>75</v>
      </c>
      <c r="B20" s="12"/>
    </row>
    <row r="21" spans="1:2" ht="47.1" customHeight="1" x14ac:dyDescent="0.25">
      <c r="A21" s="12" t="s">
        <v>76</v>
      </c>
      <c r="B21" s="12"/>
    </row>
  </sheetData>
  <sheetProtection sheet="1" objects="1" scenarios="1"/>
  <mergeCells count="7">
    <mergeCell ref="A21:B21"/>
    <mergeCell ref="A1:B1"/>
    <mergeCell ref="A2:B2"/>
    <mergeCell ref="A17:B17"/>
    <mergeCell ref="A18:B18"/>
    <mergeCell ref="A19:B19"/>
    <mergeCell ref="A20:B20"/>
  </mergeCells>
  <printOptions horizontalCentered="1"/>
  <pageMargins left="0.41666666666666669" right="0.41666666666666669" top="0.41666666666666669" bottom="0.41666666666666669" header="0.3" footer="0.3"/>
  <pageSetup fitToHeight="0" orientation="portrait" r:id="rId1"/>
  <headerFooter>
    <oddFooter>&amp;CRetirement From Here | revision 1.1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7"/>
  <sheetViews>
    <sheetView showGridLines="0" workbookViewId="0">
      <pane ySplit="4" topLeftCell="A5" activePane="bottomLeft" state="frozen"/>
      <selection pane="bottomLeft" sqref="A1:H1"/>
    </sheetView>
  </sheetViews>
  <sheetFormatPr defaultRowHeight="15.75" x14ac:dyDescent="0.25"/>
  <cols>
    <col min="1" max="4" width="23.7109375" style="7" customWidth="1"/>
    <col min="5" max="8" width="22" style="7" customWidth="1"/>
    <col min="9" max="16384" width="9.140625" style="7"/>
  </cols>
  <sheetData>
    <row r="1" spans="1:4" ht="35.1" customHeight="1" x14ac:dyDescent="0.25">
      <c r="A1" s="16" t="s">
        <v>77</v>
      </c>
      <c r="B1" s="12"/>
      <c r="C1" s="12"/>
      <c r="D1" s="12"/>
    </row>
    <row r="2" spans="1:4" ht="27" customHeight="1" x14ac:dyDescent="0.25">
      <c r="A2" s="15" t="s">
        <v>78</v>
      </c>
      <c r="B2" s="15"/>
      <c r="C2" s="15"/>
      <c r="D2" s="15"/>
    </row>
    <row r="3" spans="1:4" ht="84.95" customHeight="1" x14ac:dyDescent="0.25">
      <c r="A3" s="17" t="s">
        <v>79</v>
      </c>
      <c r="B3" s="17"/>
      <c r="C3" s="17"/>
      <c r="D3" s="17"/>
    </row>
    <row r="4" spans="1:4" ht="27" customHeight="1" x14ac:dyDescent="0.25">
      <c r="A4" s="15" t="s">
        <v>80</v>
      </c>
      <c r="B4" s="15"/>
      <c r="C4" s="15"/>
      <c r="D4" s="15"/>
    </row>
    <row r="5" spans="1:4" ht="84.95" customHeight="1" x14ac:dyDescent="0.25">
      <c r="A5" s="17" t="s">
        <v>81</v>
      </c>
      <c r="B5" s="17"/>
      <c r="C5" s="17"/>
      <c r="D5" s="17"/>
    </row>
    <row r="6" spans="1:4" ht="27" customHeight="1" x14ac:dyDescent="0.25">
      <c r="A6" s="15" t="s">
        <v>82</v>
      </c>
      <c r="B6" s="15"/>
      <c r="C6" s="15"/>
      <c r="D6" s="15"/>
    </row>
    <row r="7" spans="1:4" ht="84.95" customHeight="1" x14ac:dyDescent="0.25">
      <c r="A7" s="17" t="s">
        <v>83</v>
      </c>
      <c r="B7" s="17"/>
      <c r="C7" s="17"/>
      <c r="D7" s="17"/>
    </row>
    <row r="8" spans="1:4" ht="27" customHeight="1" x14ac:dyDescent="0.25">
      <c r="A8" s="15" t="s">
        <v>84</v>
      </c>
      <c r="B8" s="15"/>
      <c r="C8" s="15"/>
      <c r="D8" s="15"/>
    </row>
    <row r="9" spans="1:4" ht="84.95" customHeight="1" x14ac:dyDescent="0.25">
      <c r="A9" s="17" t="s">
        <v>85</v>
      </c>
      <c r="B9" s="17"/>
      <c r="C9" s="17"/>
      <c r="D9" s="17"/>
    </row>
    <row r="10" spans="1:4" ht="27" customHeight="1" x14ac:dyDescent="0.25">
      <c r="A10" s="15" t="s">
        <v>86</v>
      </c>
      <c r="B10" s="15"/>
      <c r="C10" s="15"/>
      <c r="D10" s="15"/>
    </row>
    <row r="11" spans="1:4" ht="84.95" customHeight="1" x14ac:dyDescent="0.25">
      <c r="A11" s="17" t="s">
        <v>87</v>
      </c>
      <c r="B11" s="17"/>
      <c r="C11" s="17"/>
      <c r="D11" s="17"/>
    </row>
    <row r="12" spans="1:4" ht="27" customHeight="1" x14ac:dyDescent="0.25">
      <c r="A12" s="15" t="s">
        <v>88</v>
      </c>
      <c r="B12" s="15"/>
      <c r="C12" s="15"/>
      <c r="D12" s="15"/>
    </row>
    <row r="13" spans="1:4" ht="84.95" customHeight="1" x14ac:dyDescent="0.25">
      <c r="A13" s="17" t="s">
        <v>89</v>
      </c>
      <c r="B13" s="17"/>
      <c r="C13" s="17"/>
      <c r="D13" s="17"/>
    </row>
    <row r="14" spans="1:4" ht="27" customHeight="1" x14ac:dyDescent="0.25">
      <c r="A14" s="15" t="s">
        <v>90</v>
      </c>
      <c r="B14" s="15"/>
      <c r="C14" s="15"/>
      <c r="D14" s="15"/>
    </row>
    <row r="15" spans="1:4" ht="84.95" customHeight="1" x14ac:dyDescent="0.25">
      <c r="A15" s="17" t="s">
        <v>91</v>
      </c>
      <c r="B15" s="17"/>
      <c r="C15" s="17"/>
      <c r="D15" s="17"/>
    </row>
    <row r="16" spans="1:4" ht="27" customHeight="1" x14ac:dyDescent="0.25">
      <c r="A16" s="15" t="s">
        <v>92</v>
      </c>
      <c r="B16" s="15"/>
      <c r="C16" s="15"/>
      <c r="D16" s="15"/>
    </row>
    <row r="17" spans="1:4" ht="84.95" customHeight="1" x14ac:dyDescent="0.25">
      <c r="A17" s="17" t="s">
        <v>93</v>
      </c>
      <c r="B17" s="17"/>
      <c r="C17" s="17"/>
      <c r="D17" s="17"/>
    </row>
  </sheetData>
  <sheetProtection sheet="1" objects="1" scenarios="1"/>
  <mergeCells count="17">
    <mergeCell ref="A17:D17"/>
    <mergeCell ref="A12:D12"/>
    <mergeCell ref="A13:D13"/>
    <mergeCell ref="A14:D14"/>
    <mergeCell ref="A15:D15"/>
    <mergeCell ref="A16:D16"/>
    <mergeCell ref="A7:D7"/>
    <mergeCell ref="A8:D8"/>
    <mergeCell ref="A9:D9"/>
    <mergeCell ref="A10:D10"/>
    <mergeCell ref="A11:D11"/>
    <mergeCell ref="A6:D6"/>
    <mergeCell ref="A1:D1"/>
    <mergeCell ref="A2:D2"/>
    <mergeCell ref="A3:D3"/>
    <mergeCell ref="A4:D4"/>
    <mergeCell ref="A5:D5"/>
  </mergeCells>
  <printOptions horizontalCentered="1"/>
  <pageMargins left="0.41666666666666669" right="0.41666666666666669" top="0.41666666666666669" bottom="0.41666666666666669" header="0.2" footer="0.2"/>
  <pageSetup fitToHeight="0" orientation="portrait" r:id="rId1"/>
  <headerFooter>
    <oddFooter>&amp;CRetirement From Here | revision 1.1 | &amp;P</oddFooter>
  </headerFooter>
  <rowBreaks count="1" manualBreakCount="1">
    <brk id="9"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20"/>
  <sheetViews>
    <sheetView showGridLines="0" workbookViewId="0">
      <pane ySplit="4" topLeftCell="A5" activePane="bottomLeft" state="frozen"/>
      <selection pane="bottomLeft" sqref="A1:D1"/>
    </sheetView>
  </sheetViews>
  <sheetFormatPr defaultRowHeight="15" x14ac:dyDescent="0.25"/>
  <cols>
    <col min="1" max="1" width="35" style="1" customWidth="1"/>
    <col min="2" max="3" width="26" style="1" customWidth="1"/>
    <col min="4" max="4" width="32" style="1" customWidth="1"/>
    <col min="5" max="8" width="20" style="1" customWidth="1"/>
    <col min="9" max="16384" width="9.140625" style="1"/>
  </cols>
  <sheetData>
    <row r="1" spans="1:4" ht="36" customHeight="1" x14ac:dyDescent="0.25">
      <c r="A1" s="18" t="s">
        <v>0</v>
      </c>
      <c r="B1" s="19"/>
      <c r="C1" s="19"/>
      <c r="D1" s="19"/>
    </row>
    <row r="2" spans="1:4" ht="36" customHeight="1" x14ac:dyDescent="0.25">
      <c r="A2" s="19" t="s">
        <v>1</v>
      </c>
      <c r="B2" s="19"/>
      <c r="C2" s="19"/>
      <c r="D2" s="19"/>
    </row>
    <row r="4" spans="1:4" ht="36" customHeight="1" x14ac:dyDescent="0.25">
      <c r="A4" s="1" t="s">
        <v>2</v>
      </c>
      <c r="B4" s="1" t="s">
        <v>3</v>
      </c>
    </row>
    <row r="5" spans="1:4" ht="27.95" customHeight="1" x14ac:dyDescent="0.25">
      <c r="A5" s="1" t="s">
        <v>4</v>
      </c>
      <c r="B5" s="2">
        <v>50000</v>
      </c>
    </row>
    <row r="6" spans="1:4" ht="27.95" customHeight="1" x14ac:dyDescent="0.25">
      <c r="A6" s="1" t="s">
        <v>5</v>
      </c>
      <c r="B6" s="1" t="s">
        <v>6</v>
      </c>
    </row>
    <row r="8" spans="1:4" ht="27.95" customHeight="1" x14ac:dyDescent="0.25">
      <c r="A8" s="3" t="s">
        <v>7</v>
      </c>
      <c r="B8" s="3" t="s">
        <v>8</v>
      </c>
      <c r="C8" s="3" t="s">
        <v>9</v>
      </c>
      <c r="D8" s="3" t="s">
        <v>10</v>
      </c>
    </row>
    <row r="9" spans="1:4" ht="27.95" customHeight="1" x14ac:dyDescent="0.25">
      <c r="A9" s="1">
        <v>1</v>
      </c>
      <c r="B9" s="2">
        <v>450</v>
      </c>
      <c r="C9" s="2">
        <v>100</v>
      </c>
      <c r="D9" s="1" t="s">
        <v>11</v>
      </c>
    </row>
    <row r="10" spans="1:4" ht="27.95" customHeight="1" x14ac:dyDescent="0.25">
      <c r="A10" s="1">
        <v>2</v>
      </c>
      <c r="B10" s="2">
        <v>450</v>
      </c>
      <c r="C10" s="2">
        <v>100</v>
      </c>
      <c r="D10" s="1" t="s">
        <v>11</v>
      </c>
    </row>
    <row r="11" spans="1:4" ht="27.95" customHeight="1" x14ac:dyDescent="0.25">
      <c r="A11" s="1">
        <v>3</v>
      </c>
      <c r="B11" s="2">
        <v>450</v>
      </c>
      <c r="C11" s="2">
        <v>100</v>
      </c>
      <c r="D11" s="1" t="s">
        <v>11</v>
      </c>
    </row>
    <row r="12" spans="1:4" ht="27.95" customHeight="1" x14ac:dyDescent="0.25">
      <c r="A12" s="1">
        <v>4</v>
      </c>
      <c r="B12" s="2">
        <v>450</v>
      </c>
      <c r="C12" s="2">
        <v>100</v>
      </c>
      <c r="D12" s="1" t="s">
        <v>11</v>
      </c>
    </row>
    <row r="13" spans="1:4" ht="27.95" customHeight="1" x14ac:dyDescent="0.25">
      <c r="A13" s="1">
        <v>5</v>
      </c>
      <c r="B13" s="2">
        <v>450</v>
      </c>
      <c r="C13" s="2">
        <v>100</v>
      </c>
      <c r="D13" s="1" t="s">
        <v>11</v>
      </c>
    </row>
    <row r="14" spans="1:4" ht="27.95" customHeight="1" x14ac:dyDescent="0.25">
      <c r="A14" s="1">
        <v>6</v>
      </c>
      <c r="B14" s="2">
        <v>450</v>
      </c>
      <c r="C14" s="2">
        <v>100</v>
      </c>
      <c r="D14" s="1" t="s">
        <v>11</v>
      </c>
    </row>
    <row r="15" spans="1:4" ht="27.95" customHeight="1" x14ac:dyDescent="0.25">
      <c r="A15" s="1">
        <v>7</v>
      </c>
      <c r="B15" s="2">
        <v>450</v>
      </c>
      <c r="C15" s="2">
        <v>100</v>
      </c>
      <c r="D15" s="1" t="s">
        <v>11</v>
      </c>
    </row>
    <row r="16" spans="1:4" ht="27.95" customHeight="1" x14ac:dyDescent="0.25">
      <c r="A16" s="1">
        <v>8</v>
      </c>
      <c r="B16" s="2">
        <v>450</v>
      </c>
      <c r="C16" s="2">
        <v>100</v>
      </c>
      <c r="D16" s="1" t="s">
        <v>11</v>
      </c>
    </row>
    <row r="17" spans="1:4" ht="27.95" customHeight="1" x14ac:dyDescent="0.25">
      <c r="A17" s="1">
        <v>9</v>
      </c>
      <c r="B17" s="2">
        <v>450</v>
      </c>
      <c r="C17" s="2">
        <v>100</v>
      </c>
      <c r="D17" s="1" t="s">
        <v>11</v>
      </c>
    </row>
    <row r="18" spans="1:4" ht="27.95" customHeight="1" x14ac:dyDescent="0.25">
      <c r="A18" s="1">
        <v>10</v>
      </c>
      <c r="B18" s="2">
        <v>450</v>
      </c>
      <c r="C18" s="2">
        <v>100</v>
      </c>
      <c r="D18" s="1" t="s">
        <v>11</v>
      </c>
    </row>
    <row r="19" spans="1:4" ht="27.95" customHeight="1" x14ac:dyDescent="0.25">
      <c r="A19" s="1">
        <v>11</v>
      </c>
      <c r="B19" s="2">
        <v>450</v>
      </c>
      <c r="C19" s="2">
        <v>100</v>
      </c>
      <c r="D19" s="1" t="s">
        <v>11</v>
      </c>
    </row>
    <row r="20" spans="1:4" ht="27.95" customHeight="1" x14ac:dyDescent="0.25">
      <c r="A20" s="1">
        <v>12</v>
      </c>
      <c r="B20" s="2">
        <v>450</v>
      </c>
      <c r="C20" s="2">
        <v>100</v>
      </c>
      <c r="D20" s="1" t="s">
        <v>11</v>
      </c>
    </row>
  </sheetData>
  <sheetProtection sheet="1" objects="1" scenarios="1"/>
  <mergeCells count="2">
    <mergeCell ref="A1:D1"/>
    <mergeCell ref="A2:D2"/>
  </mergeCells>
  <pageMargins left="0.3" right="0.3" top="0.4" bottom="0.4" header="0.2" footer="0.2"/>
  <pageSetup orientation="landscape" r:id="rId1"/>
  <headerFooter>
    <oddFooter>&amp;CGroundwell Press | 1.0 |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6"/>
  <sheetViews>
    <sheetView showGridLines="0" workbookViewId="0">
      <pane ySplit="4" topLeftCell="A5" activePane="bottomLeft" state="frozen"/>
      <selection pane="bottomLeft" sqref="A1:M1"/>
    </sheetView>
  </sheetViews>
  <sheetFormatPr defaultRowHeight="15" x14ac:dyDescent="0.25"/>
  <cols>
    <col min="1" max="1" width="9" style="1" customWidth="1"/>
    <col min="2" max="13" width="19" style="1" customWidth="1"/>
    <col min="14" max="16384" width="9.140625" style="1"/>
  </cols>
  <sheetData>
    <row r="1" spans="1:13" ht="36" customHeight="1" x14ac:dyDescent="0.25">
      <c r="A1" s="18" t="s">
        <v>12</v>
      </c>
      <c r="B1" s="19"/>
      <c r="C1" s="19"/>
      <c r="D1" s="19"/>
      <c r="E1" s="19"/>
      <c r="F1" s="19"/>
      <c r="G1" s="19"/>
      <c r="H1" s="19"/>
      <c r="I1" s="19"/>
      <c r="J1" s="19"/>
      <c r="K1" s="19"/>
      <c r="L1" s="19"/>
      <c r="M1" s="19"/>
    </row>
    <row r="2" spans="1:13" ht="36" customHeight="1" x14ac:dyDescent="0.25">
      <c r="A2" s="19" t="s">
        <v>13</v>
      </c>
      <c r="B2" s="19"/>
      <c r="C2" s="19"/>
      <c r="D2" s="19"/>
      <c r="E2" s="19"/>
      <c r="F2" s="19"/>
      <c r="G2" s="19"/>
      <c r="H2" s="19"/>
      <c r="I2" s="19"/>
      <c r="J2" s="19"/>
      <c r="K2" s="19"/>
      <c r="L2" s="19"/>
      <c r="M2" s="19"/>
    </row>
    <row r="4" spans="1:13" ht="36" customHeight="1" x14ac:dyDescent="0.25">
      <c r="A4" s="3" t="s">
        <v>7</v>
      </c>
      <c r="B4" s="3" t="s">
        <v>14</v>
      </c>
      <c r="C4" s="3" t="s">
        <v>15</v>
      </c>
      <c r="D4" s="3" t="s">
        <v>16</v>
      </c>
      <c r="E4" s="3" t="s">
        <v>17</v>
      </c>
      <c r="F4" s="3" t="s">
        <v>18</v>
      </c>
      <c r="G4" s="3" t="s">
        <v>19</v>
      </c>
      <c r="H4" s="3" t="s">
        <v>20</v>
      </c>
      <c r="I4" s="3" t="s">
        <v>21</v>
      </c>
      <c r="J4" s="3" t="s">
        <v>22</v>
      </c>
      <c r="K4" s="3" t="s">
        <v>23</v>
      </c>
      <c r="L4" s="3" t="s">
        <v>24</v>
      </c>
      <c r="M4" s="3" t="s">
        <v>25</v>
      </c>
    </row>
    <row r="5" spans="1:13" ht="27.95" customHeight="1" x14ac:dyDescent="0.25">
      <c r="A5" s="1">
        <v>1</v>
      </c>
      <c r="B5" s="4">
        <v>0</v>
      </c>
      <c r="C5" s="4">
        <v>0</v>
      </c>
      <c r="D5" s="4">
        <v>0</v>
      </c>
      <c r="E5" s="4">
        <v>0</v>
      </c>
      <c r="F5" s="4">
        <v>0</v>
      </c>
      <c r="G5" s="4">
        <v>0</v>
      </c>
      <c r="H5" s="4">
        <v>0</v>
      </c>
      <c r="I5" s="4">
        <v>49900</v>
      </c>
      <c r="J5" s="2">
        <f>IFERROR(IF(ISNUMBER('Frozen Plan'!B5),'Frozen Plan'!B5,"PENDING OPENING"),"PENDING OPENING")</f>
        <v>50000</v>
      </c>
      <c r="K5" s="2">
        <f t="shared" ref="K5:K16" si="0">IF(AND(COUNT(B5:I5)=8,ISNUMBER(J5)),I5-J5-B5-C5-D5+E5-F5+G5+H5,"PENDING DATA")</f>
        <v>-100</v>
      </c>
      <c r="L5" s="2">
        <f>IFERROR(IF(AND(AND(ISNUMBER(B5),B5&gt;=0),ISNUMBER(INDEX('Frozen Plan'!B9:B20,A5)),COUNT('Frozen Plan'!B9:B20)=12),INDEX('Frozen Plan'!B9:B20,A5)-B5,"PENDING"),"PENDING")</f>
        <v>450</v>
      </c>
      <c r="M5" s="2">
        <f>IFERROR(IF(AND(AND(ISNUMBER(C5),C5&gt;=0),ISNUMBER(INDEX('Frozen Plan'!C9:C20,A5)),COUNT('Frozen Plan'!C9:C20)=12),INDEX('Frozen Plan'!C9:C20,A5)-C5,"PENDING"),"PENDING")</f>
        <v>100</v>
      </c>
    </row>
    <row r="6" spans="1:13" ht="27.95" customHeight="1" x14ac:dyDescent="0.25">
      <c r="A6" s="1">
        <v>2</v>
      </c>
      <c r="B6" s="4">
        <v>0</v>
      </c>
      <c r="C6" s="4">
        <v>0</v>
      </c>
      <c r="D6" s="4">
        <v>0</v>
      </c>
      <c r="E6" s="4">
        <v>0</v>
      </c>
      <c r="F6" s="4">
        <v>0</v>
      </c>
      <c r="G6" s="4">
        <v>0</v>
      </c>
      <c r="H6" s="4">
        <v>0</v>
      </c>
      <c r="I6" s="4">
        <v>49800</v>
      </c>
      <c r="J6" s="2">
        <f t="shared" ref="J6:J16" si="1">IF(ISNUMBER(I5),I5,"PENDING OPENING")</f>
        <v>49900</v>
      </c>
      <c r="K6" s="2">
        <f t="shared" si="0"/>
        <v>-100</v>
      </c>
      <c r="L6" s="2">
        <f>IFERROR(IF(AND(AND(ISNUMBER(B6),B6&gt;=0),ISNUMBER(INDEX('Frozen Plan'!B9:B20,A6)),COUNT('Frozen Plan'!B9:B20)=12),INDEX('Frozen Plan'!B9:B20,A6)-B6,"PENDING"),"PENDING")</f>
        <v>450</v>
      </c>
      <c r="M6" s="2">
        <f>IFERROR(IF(AND(AND(ISNUMBER(C6),C6&gt;=0),ISNUMBER(INDEX('Frozen Plan'!C9:C20,A6)),COUNT('Frozen Plan'!C9:C20)=12),INDEX('Frozen Plan'!C9:C20,A6)-C6,"PENDING"),"PENDING")</f>
        <v>100</v>
      </c>
    </row>
    <row r="7" spans="1:13" ht="27.95" customHeight="1" x14ac:dyDescent="0.25">
      <c r="A7" s="1">
        <v>3</v>
      </c>
      <c r="B7" s="4">
        <v>0</v>
      </c>
      <c r="C7" s="4">
        <v>0</v>
      </c>
      <c r="D7" s="4">
        <v>0</v>
      </c>
      <c r="E7" s="4">
        <v>0</v>
      </c>
      <c r="F7" s="4">
        <v>0</v>
      </c>
      <c r="G7" s="4">
        <v>0</v>
      </c>
      <c r="H7" s="4">
        <v>0</v>
      </c>
      <c r="I7" s="4">
        <v>49700</v>
      </c>
      <c r="J7" s="2">
        <f t="shared" si="1"/>
        <v>49800</v>
      </c>
      <c r="K7" s="2">
        <f t="shared" si="0"/>
        <v>-100</v>
      </c>
      <c r="L7" s="2">
        <f>IFERROR(IF(AND(AND(ISNUMBER(B7),B7&gt;=0),ISNUMBER(INDEX('Frozen Plan'!B9:B20,A7)),COUNT('Frozen Plan'!B9:B20)=12),INDEX('Frozen Plan'!B9:B20,A7)-B7,"PENDING"),"PENDING")</f>
        <v>450</v>
      </c>
      <c r="M7" s="2">
        <f>IFERROR(IF(AND(AND(ISNUMBER(C7),C7&gt;=0),ISNUMBER(INDEX('Frozen Plan'!C9:C20,A7)),COUNT('Frozen Plan'!C9:C20)=12),INDEX('Frozen Plan'!C9:C20,A7)-C7,"PENDING"),"PENDING")</f>
        <v>100</v>
      </c>
    </row>
    <row r="8" spans="1:13" ht="27.95" customHeight="1" x14ac:dyDescent="0.25">
      <c r="A8" s="1">
        <v>4</v>
      </c>
      <c r="B8" s="4">
        <v>450</v>
      </c>
      <c r="C8" s="4">
        <v>100</v>
      </c>
      <c r="D8" s="4">
        <v>0</v>
      </c>
      <c r="E8" s="4">
        <v>0</v>
      </c>
      <c r="F8" s="4">
        <v>0</v>
      </c>
      <c r="G8" s="4">
        <v>0</v>
      </c>
      <c r="H8" s="4">
        <v>0</v>
      </c>
      <c r="I8" s="4">
        <v>50150</v>
      </c>
      <c r="J8" s="2">
        <f t="shared" si="1"/>
        <v>49700</v>
      </c>
      <c r="K8" s="2">
        <f t="shared" si="0"/>
        <v>-100</v>
      </c>
      <c r="L8" s="2">
        <f>IFERROR(IF(AND(AND(ISNUMBER(B8),B8&gt;=0),ISNUMBER(INDEX('Frozen Plan'!B9:B20,A8)),COUNT('Frozen Plan'!B9:B20)=12),INDEX('Frozen Plan'!B9:B20,A8)-B8,"PENDING"),"PENDING")</f>
        <v>0</v>
      </c>
      <c r="M8" s="2">
        <f>IFERROR(IF(AND(AND(ISNUMBER(C8),C8&gt;=0),ISNUMBER(INDEX('Frozen Plan'!C9:C20,A8)),COUNT('Frozen Plan'!C9:C20)=12),INDEX('Frozen Plan'!C9:C20,A8)-C8,"PENDING"),"PENDING")</f>
        <v>0</v>
      </c>
    </row>
    <row r="9" spans="1:13" ht="27.95" customHeight="1" x14ac:dyDescent="0.25">
      <c r="A9" s="1">
        <v>5</v>
      </c>
      <c r="B9" s="4">
        <v>450</v>
      </c>
      <c r="C9" s="4">
        <v>100</v>
      </c>
      <c r="D9" s="4">
        <v>0</v>
      </c>
      <c r="E9" s="4">
        <v>0</v>
      </c>
      <c r="F9" s="4">
        <v>0</v>
      </c>
      <c r="G9" s="4">
        <v>0</v>
      </c>
      <c r="H9" s="4">
        <v>0</v>
      </c>
      <c r="I9" s="4">
        <v>50600</v>
      </c>
      <c r="J9" s="2">
        <f t="shared" si="1"/>
        <v>50150</v>
      </c>
      <c r="K9" s="2">
        <f t="shared" si="0"/>
        <v>-100</v>
      </c>
      <c r="L9" s="2">
        <f>IFERROR(IF(AND(AND(ISNUMBER(B9),B9&gt;=0),ISNUMBER(INDEX('Frozen Plan'!B9:B20,A9)),COUNT('Frozen Plan'!B9:B20)=12),INDEX('Frozen Plan'!B9:B20,A9)-B9,"PENDING"),"PENDING")</f>
        <v>0</v>
      </c>
      <c r="M9" s="2">
        <f>IFERROR(IF(AND(AND(ISNUMBER(C9),C9&gt;=0),ISNUMBER(INDEX('Frozen Plan'!C9:C20,A9)),COUNT('Frozen Plan'!C9:C20)=12),INDEX('Frozen Plan'!C9:C20,A9)-C9,"PENDING"),"PENDING")</f>
        <v>0</v>
      </c>
    </row>
    <row r="10" spans="1:13" ht="27.95" customHeight="1" x14ac:dyDescent="0.25">
      <c r="A10" s="1">
        <v>6</v>
      </c>
      <c r="B10" s="4">
        <v>450</v>
      </c>
      <c r="C10" s="4">
        <v>100</v>
      </c>
      <c r="D10" s="4">
        <v>0</v>
      </c>
      <c r="E10" s="4">
        <v>0</v>
      </c>
      <c r="F10" s="4">
        <v>0</v>
      </c>
      <c r="G10" s="4">
        <v>0</v>
      </c>
      <c r="H10" s="4">
        <v>0</v>
      </c>
      <c r="I10" s="4">
        <v>51050</v>
      </c>
      <c r="J10" s="2">
        <f t="shared" si="1"/>
        <v>50600</v>
      </c>
      <c r="K10" s="2">
        <f t="shared" si="0"/>
        <v>-100</v>
      </c>
      <c r="L10" s="2">
        <f>IFERROR(IF(AND(AND(ISNUMBER(B10),B10&gt;=0),ISNUMBER(INDEX('Frozen Plan'!B9:B20,A10)),COUNT('Frozen Plan'!B9:B20)=12),INDEX('Frozen Plan'!B9:B20,A10)-B10,"PENDING"),"PENDING")</f>
        <v>0</v>
      </c>
      <c r="M10" s="2">
        <f>IFERROR(IF(AND(AND(ISNUMBER(C10),C10&gt;=0),ISNUMBER(INDEX('Frozen Plan'!C9:C20,A10)),COUNT('Frozen Plan'!C9:C20)=12),INDEX('Frozen Plan'!C9:C20,A10)-C10,"PENDING"),"PENDING")</f>
        <v>0</v>
      </c>
    </row>
    <row r="11" spans="1:13" ht="27.95" customHeight="1" x14ac:dyDescent="0.25">
      <c r="A11" s="1">
        <v>7</v>
      </c>
      <c r="B11" s="4"/>
      <c r="C11" s="4"/>
      <c r="D11" s="4"/>
      <c r="E11" s="4"/>
      <c r="F11" s="4"/>
      <c r="G11" s="4"/>
      <c r="H11" s="4"/>
      <c r="I11" s="4"/>
      <c r="J11" s="2">
        <f t="shared" si="1"/>
        <v>51050</v>
      </c>
      <c r="K11" s="2" t="str">
        <f t="shared" si="0"/>
        <v>PENDING DATA</v>
      </c>
      <c r="L11" s="2" t="str">
        <f>IFERROR(IF(AND(AND(ISNUMBER(B11),B11&gt;=0),ISNUMBER(INDEX('Frozen Plan'!B9:B20,A11)),COUNT('Frozen Plan'!B9:B20)=12),INDEX('Frozen Plan'!B9:B20,A11)-B11,"PENDING"),"PENDING")</f>
        <v>PENDING</v>
      </c>
      <c r="M11" s="2" t="str">
        <f>IFERROR(IF(AND(AND(ISNUMBER(C11),C11&gt;=0),ISNUMBER(INDEX('Frozen Plan'!C9:C20,A11)),COUNT('Frozen Plan'!C9:C20)=12),INDEX('Frozen Plan'!C9:C20,A11)-C11,"PENDING"),"PENDING")</f>
        <v>PENDING</v>
      </c>
    </row>
    <row r="12" spans="1:13" ht="27.95" customHeight="1" x14ac:dyDescent="0.25">
      <c r="A12" s="1">
        <v>8</v>
      </c>
      <c r="B12" s="4"/>
      <c r="C12" s="4"/>
      <c r="D12" s="4"/>
      <c r="E12" s="4"/>
      <c r="F12" s="4"/>
      <c r="G12" s="4"/>
      <c r="H12" s="4"/>
      <c r="I12" s="4"/>
      <c r="J12" s="2" t="str">
        <f t="shared" si="1"/>
        <v>PENDING OPENING</v>
      </c>
      <c r="K12" s="2" t="str">
        <f t="shared" si="0"/>
        <v>PENDING DATA</v>
      </c>
      <c r="L12" s="2" t="str">
        <f>IFERROR(IF(AND(AND(ISNUMBER(B12),B12&gt;=0),ISNUMBER(INDEX('Frozen Plan'!B9:B20,A12)),COUNT('Frozen Plan'!B9:B20)=12),INDEX('Frozen Plan'!B9:B20,A12)-B12,"PENDING"),"PENDING")</f>
        <v>PENDING</v>
      </c>
      <c r="M12" s="2" t="str">
        <f>IFERROR(IF(AND(AND(ISNUMBER(C12),C12&gt;=0),ISNUMBER(INDEX('Frozen Plan'!C9:C20,A12)),COUNT('Frozen Plan'!C9:C20)=12),INDEX('Frozen Plan'!C9:C20,A12)-C12,"PENDING"),"PENDING")</f>
        <v>PENDING</v>
      </c>
    </row>
    <row r="13" spans="1:13" ht="27.95" customHeight="1" x14ac:dyDescent="0.25">
      <c r="A13" s="1">
        <v>9</v>
      </c>
      <c r="B13" s="4"/>
      <c r="C13" s="4"/>
      <c r="D13" s="4"/>
      <c r="E13" s="4"/>
      <c r="F13" s="4"/>
      <c r="G13" s="4"/>
      <c r="H13" s="4"/>
      <c r="I13" s="4"/>
      <c r="J13" s="2" t="str">
        <f t="shared" si="1"/>
        <v>PENDING OPENING</v>
      </c>
      <c r="K13" s="2" t="str">
        <f t="shared" si="0"/>
        <v>PENDING DATA</v>
      </c>
      <c r="L13" s="2" t="str">
        <f>IFERROR(IF(AND(AND(ISNUMBER(B13),B13&gt;=0),ISNUMBER(INDEX('Frozen Plan'!B9:B20,A13)),COUNT('Frozen Plan'!B9:B20)=12),INDEX('Frozen Plan'!B9:B20,A13)-B13,"PENDING"),"PENDING")</f>
        <v>PENDING</v>
      </c>
      <c r="M13" s="2" t="str">
        <f>IFERROR(IF(AND(AND(ISNUMBER(C13),C13&gt;=0),ISNUMBER(INDEX('Frozen Plan'!C9:C20,A13)),COUNT('Frozen Plan'!C9:C20)=12),INDEX('Frozen Plan'!C9:C20,A13)-C13,"PENDING"),"PENDING")</f>
        <v>PENDING</v>
      </c>
    </row>
    <row r="14" spans="1:13" ht="27.95" customHeight="1" x14ac:dyDescent="0.25">
      <c r="A14" s="1">
        <v>10</v>
      </c>
      <c r="B14" s="4"/>
      <c r="C14" s="4"/>
      <c r="D14" s="4"/>
      <c r="E14" s="4"/>
      <c r="F14" s="4"/>
      <c r="G14" s="4"/>
      <c r="H14" s="4"/>
      <c r="I14" s="4"/>
      <c r="J14" s="2" t="str">
        <f t="shared" si="1"/>
        <v>PENDING OPENING</v>
      </c>
      <c r="K14" s="2" t="str">
        <f t="shared" si="0"/>
        <v>PENDING DATA</v>
      </c>
      <c r="L14" s="2" t="str">
        <f>IFERROR(IF(AND(AND(ISNUMBER(B14),B14&gt;=0),ISNUMBER(INDEX('Frozen Plan'!B9:B20,A14)),COUNT('Frozen Plan'!B9:B20)=12),INDEX('Frozen Plan'!B9:B20,A14)-B14,"PENDING"),"PENDING")</f>
        <v>PENDING</v>
      </c>
      <c r="M14" s="2" t="str">
        <f>IFERROR(IF(AND(AND(ISNUMBER(C14),C14&gt;=0),ISNUMBER(INDEX('Frozen Plan'!C9:C20,A14)),COUNT('Frozen Plan'!C9:C20)=12),INDEX('Frozen Plan'!C9:C20,A14)-C14,"PENDING"),"PENDING")</f>
        <v>PENDING</v>
      </c>
    </row>
    <row r="15" spans="1:13" ht="27.95" customHeight="1" x14ac:dyDescent="0.25">
      <c r="A15" s="1">
        <v>11</v>
      </c>
      <c r="B15" s="4"/>
      <c r="C15" s="4"/>
      <c r="D15" s="4"/>
      <c r="E15" s="4"/>
      <c r="F15" s="4"/>
      <c r="G15" s="4"/>
      <c r="H15" s="4"/>
      <c r="I15" s="4"/>
      <c r="J15" s="2" t="str">
        <f t="shared" si="1"/>
        <v>PENDING OPENING</v>
      </c>
      <c r="K15" s="2" t="str">
        <f t="shared" si="0"/>
        <v>PENDING DATA</v>
      </c>
      <c r="L15" s="2" t="str">
        <f>IFERROR(IF(AND(AND(ISNUMBER(B15),B15&gt;=0),ISNUMBER(INDEX('Frozen Plan'!B9:B20,A15)),COUNT('Frozen Plan'!B9:B20)=12),INDEX('Frozen Plan'!B9:B20,A15)-B15,"PENDING"),"PENDING")</f>
        <v>PENDING</v>
      </c>
      <c r="M15" s="2" t="str">
        <f>IFERROR(IF(AND(AND(ISNUMBER(C15),C15&gt;=0),ISNUMBER(INDEX('Frozen Plan'!C9:C20,A15)),COUNT('Frozen Plan'!C9:C20)=12),INDEX('Frozen Plan'!C9:C20,A15)-C15,"PENDING"),"PENDING")</f>
        <v>PENDING</v>
      </c>
    </row>
    <row r="16" spans="1:13" ht="27.95" customHeight="1" x14ac:dyDescent="0.25">
      <c r="A16" s="1">
        <v>12</v>
      </c>
      <c r="B16" s="4"/>
      <c r="C16" s="4"/>
      <c r="D16" s="4"/>
      <c r="E16" s="4"/>
      <c r="F16" s="4"/>
      <c r="G16" s="4"/>
      <c r="H16" s="4"/>
      <c r="I16" s="4"/>
      <c r="J16" s="2" t="str">
        <f t="shared" si="1"/>
        <v>PENDING OPENING</v>
      </c>
      <c r="K16" s="2" t="str">
        <f t="shared" si="0"/>
        <v>PENDING DATA</v>
      </c>
      <c r="L16" s="2" t="str">
        <f>IFERROR(IF(AND(AND(ISNUMBER(B16),B16&gt;=0),ISNUMBER(INDEX('Frozen Plan'!B9:B20,A16)),COUNT('Frozen Plan'!B9:B20)=12),INDEX('Frozen Plan'!B9:B20,A16)-B16,"PENDING"),"PENDING")</f>
        <v>PENDING</v>
      </c>
      <c r="M16" s="2" t="str">
        <f>IFERROR(IF(AND(AND(ISNUMBER(C16),C16&gt;=0),ISNUMBER(INDEX('Frozen Plan'!C9:C20,A16)),COUNT('Frozen Plan'!C9:C20)=12),INDEX('Frozen Plan'!C9:C20,A16)-C16,"PENDING"),"PENDING")</f>
        <v>PENDING</v>
      </c>
    </row>
  </sheetData>
  <sheetProtection sheet="1" objects="1" scenarios="1"/>
  <mergeCells count="2">
    <mergeCell ref="A1:M1"/>
    <mergeCell ref="A2:M2"/>
  </mergeCells>
  <dataValidations count="1">
    <dataValidation type="decimal" allowBlank="1" showErrorMessage="1" errorTitle="Check input" error="Enter a value within the stated range." sqref="B5:I16" xr:uid="{00000000-0002-0000-0200-000000000000}">
      <formula1>0</formula1>
      <formula2>100000000</formula2>
    </dataValidation>
  </dataValidations>
  <pageMargins left="0.3" right="0.3" top="0.4" bottom="0.4" header="0.2" footer="0.2"/>
  <pageSetup scale="55" orientation="landscape" r:id="rId1"/>
  <headerFooter>
    <oddFooter>&amp;CGroundwell Press | 1.0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34"/>
  <sheetViews>
    <sheetView showGridLines="0" workbookViewId="0">
      <pane ySplit="4" topLeftCell="A5" activePane="bottomLeft" state="frozen"/>
      <selection pane="bottomLeft" sqref="A1:D1"/>
    </sheetView>
  </sheetViews>
  <sheetFormatPr defaultRowHeight="15" x14ac:dyDescent="0.25"/>
  <cols>
    <col min="1" max="1" width="47" style="1" customWidth="1"/>
    <col min="2" max="4" width="28" style="1" customWidth="1"/>
    <col min="5" max="5" width="30" style="1" customWidth="1"/>
    <col min="6" max="8" width="20" style="1" customWidth="1"/>
    <col min="9" max="16384" width="9.140625" style="1"/>
  </cols>
  <sheetData>
    <row r="1" spans="1:4" ht="36" customHeight="1" x14ac:dyDescent="0.25">
      <c r="A1" s="18" t="s">
        <v>26</v>
      </c>
      <c r="B1" s="19"/>
      <c r="C1" s="19"/>
      <c r="D1" s="19"/>
    </row>
    <row r="2" spans="1:4" ht="36" customHeight="1" x14ac:dyDescent="0.25">
      <c r="A2" s="19" t="s">
        <v>27</v>
      </c>
      <c r="B2" s="19"/>
      <c r="C2" s="19"/>
      <c r="D2" s="19"/>
    </row>
    <row r="4" spans="1:4" ht="36" customHeight="1" x14ac:dyDescent="0.25">
      <c r="A4" s="1" t="s">
        <v>28</v>
      </c>
      <c r="B4" s="5">
        <v>6</v>
      </c>
    </row>
    <row r="5" spans="1:4" ht="27.95" customHeight="1" x14ac:dyDescent="0.25">
      <c r="A5" s="1" t="s">
        <v>29</v>
      </c>
      <c r="B5" s="4">
        <v>450</v>
      </c>
    </row>
    <row r="6" spans="1:4" ht="27.95" customHeight="1" x14ac:dyDescent="0.25">
      <c r="A6" s="1" t="s">
        <v>30</v>
      </c>
      <c r="B6" s="4">
        <v>600</v>
      </c>
    </row>
    <row r="7" spans="1:4" ht="27.95" customHeight="1" x14ac:dyDescent="0.25">
      <c r="A7" s="1" t="s">
        <v>31</v>
      </c>
      <c r="B7" s="4">
        <v>100</v>
      </c>
    </row>
    <row r="8" spans="1:4" ht="27.95" customHeight="1" x14ac:dyDescent="0.25">
      <c r="A8" s="1" t="s">
        <v>32</v>
      </c>
      <c r="B8" s="5">
        <v>6</v>
      </c>
    </row>
    <row r="11" spans="1:4" ht="27.95" customHeight="1" x14ac:dyDescent="0.25">
      <c r="A11" s="3" t="s">
        <v>33</v>
      </c>
      <c r="B11" s="3" t="s">
        <v>34</v>
      </c>
    </row>
    <row r="12" spans="1:4" ht="27.95" customHeight="1" x14ac:dyDescent="0.25">
      <c r="A12" s="1" t="s">
        <v>35</v>
      </c>
      <c r="B12" s="2">
        <f>IFERROR(IF(AND(COUNT('Frozen Plan'!B9:B20)=12,MIN('Frozen Plan'!B9:B20)&gt;=0),SUM('Frozen Plan'!B9:B20),"PENDING"),"PENDING")</f>
        <v>5400</v>
      </c>
    </row>
    <row r="13" spans="1:4" ht="27.95" customHeight="1" x14ac:dyDescent="0.25">
      <c r="A13" s="1" t="s">
        <v>36</v>
      </c>
      <c r="B13" s="2">
        <f>IFERROR(IF(B30="OK",IF(B4=0,0,IF(AND(COUNT(Actuals!B5:INDEX(Actuals!B5:B16,B4))=B4,MIN(Actuals!B5:INDEX(Actuals!B5:B16,B4))&gt;=0),SUM(Actuals!B5:INDEX(Actuals!B5:B16,B4)),"PENDING ACTUALS")),"PENDING"),"PENDING")</f>
        <v>1350</v>
      </c>
    </row>
    <row r="14" spans="1:4" ht="27.95" customHeight="1" x14ac:dyDescent="0.25">
      <c r="A14" s="1" t="s">
        <v>37</v>
      </c>
      <c r="B14" s="2">
        <f>IFERROR(IF(B30="OK",IF(B4=0,0,IF(COUNT('Frozen Plan'!B9:INDEX('Frozen Plan'!B9:B20,B4))=B4,SUM('Frozen Plan'!B9:INDEX('Frozen Plan'!B9:B20,B4)),"PENDING BASELINE")),"PENDING"),"PENDING")</f>
        <v>2700</v>
      </c>
    </row>
    <row r="15" spans="1:4" ht="27.95" customHeight="1" x14ac:dyDescent="0.25">
      <c r="A15" s="1" t="s">
        <v>38</v>
      </c>
      <c r="B15" s="2">
        <f>IFERROR(IF(COUNT(B13:B14)=2,B14-B13,"PENDING"),"PENDING")</f>
        <v>1350</v>
      </c>
    </row>
    <row r="16" spans="1:4" ht="27.95" customHeight="1" x14ac:dyDescent="0.25">
      <c r="A16" s="1" t="s">
        <v>39</v>
      </c>
      <c r="B16" s="6">
        <f>IFERROR(IF(B30="OK",12-B4,"PENDING"),"PENDING")</f>
        <v>6</v>
      </c>
    </row>
    <row r="17" spans="1:4" ht="27.95" customHeight="1" x14ac:dyDescent="0.25">
      <c r="A17" s="1" t="s">
        <v>40</v>
      </c>
      <c r="B17" s="2">
        <f>IFERROR(IF(AND(ISNUMBER(B12),ISNUMBER(B13),ISNUMBER(B16)),IF(B16=0,"Year complete",MAX(0,(B12-B13)/B16)),"PENDING"),"PENDING")</f>
        <v>675</v>
      </c>
    </row>
    <row r="18" spans="1:4" ht="27.95" customHeight="1" x14ac:dyDescent="0.25">
      <c r="A18" s="1" t="s">
        <v>41</v>
      </c>
      <c r="B18" s="2">
        <f>IFERROR(IF(AND(ISNUMBER(B13),ISNUMBER(B16)),IF(B16=0,B13,IF(AND(ISNUMBER(B5),B5&gt;=0),B13+B16*B5,"PENDING CAPACITY")),"PENDING"),"PENDING")</f>
        <v>4050</v>
      </c>
    </row>
    <row r="19" spans="1:4" ht="27.95" customHeight="1" x14ac:dyDescent="0.25">
      <c r="A19" s="1" t="s">
        <v>42</v>
      </c>
      <c r="B19" s="2">
        <f>IFERROR(IF(AND(ISNUMBER(B13),ISNUMBER(B16)),IF(B16=0,B13,IF(AND(ISNUMBER(B6),B6&gt;=0),B13+B16*B6,"PENDING CAPACITY")),"PENDING"),"PENDING")</f>
        <v>4950</v>
      </c>
    </row>
    <row r="20" spans="1:4" ht="27.95" customHeight="1" x14ac:dyDescent="0.25">
      <c r="A20" s="1" t="s">
        <v>43</v>
      </c>
      <c r="B20" s="2">
        <f>IFERROR(IF(AND(ISNUMBER(B12),ISNUMBER(B19)),MAX(0,B12-B19),"PENDING"),"PENDING")</f>
        <v>450</v>
      </c>
    </row>
    <row r="21" spans="1:4" ht="27.95" customHeight="1" x14ac:dyDescent="0.25">
      <c r="A21" s="1" t="s">
        <v>44</v>
      </c>
      <c r="B21" s="2">
        <f>IFERROR(IF(AND(AND(ISNUMBER(B5),B5&gt;=0),AND(ISNUMBER(B6),B6&gt;=0)),MAX(0,B6-B5),"PENDING"),"PENDING")</f>
        <v>150</v>
      </c>
    </row>
    <row r="22" spans="1:4" ht="27.95" customHeight="1" x14ac:dyDescent="0.25">
      <c r="A22" s="1" t="s">
        <v>45</v>
      </c>
      <c r="B22" s="2">
        <f>IFERROR(IF(AND(ISNUMBER(B8),B8=INT(B8),B8&gt;=0,B8&lt;=120),IF(B8=0,0,IF(ISNUMBER(B21),B8*B21,"PENDING CAPACITY")),"PENDING"),"PENDING")</f>
        <v>900</v>
      </c>
    </row>
    <row r="23" spans="1:4" ht="27.95" customHeight="1" x14ac:dyDescent="0.25">
      <c r="A23" s="1" t="s">
        <v>46</v>
      </c>
      <c r="B23" s="2">
        <f>IFERROR(IF(AND(ISNUMBER(B20),ISNUMBER(B22)),MAX(0,B20-B22),"PENDING"),"PENDING")</f>
        <v>0</v>
      </c>
    </row>
    <row r="24" spans="1:4" ht="27.95" customHeight="1" x14ac:dyDescent="0.25">
      <c r="A24" s="1" t="s">
        <v>47</v>
      </c>
      <c r="B24" s="2">
        <f>IFERROR(IF(B30="OK",IF(B4=0,0,IF(COUNT(Actuals!K5:INDEX(Actuals!K5:K16,B4))=B4,SUM(Actuals!K5:INDEX(Actuals!K5:K16,B4)),"PENDING BALANCES/FLOWS")),"PENDING"),"PENDING")</f>
        <v>-600</v>
      </c>
    </row>
    <row r="25" spans="1:4" ht="27.95" customHeight="1" x14ac:dyDescent="0.25">
      <c r="A25" s="1" t="s">
        <v>48</v>
      </c>
      <c r="B25" s="2">
        <f>IFERROR(IF(B30="OK",IF(B4=0,0,IF(COUNT(Actuals!F5:INDEX(Actuals!G5:G16,B4))=B4*2,SUM(Actuals!F5:INDEX(Actuals!F5:F16,B4))-SUM(Actuals!G5:INDEX(Actuals!G5:G16,B4)),"PENDING TRANSFERS")),"PENDING"),"PENDING")</f>
        <v>0</v>
      </c>
    </row>
    <row r="26" spans="1:4" ht="27.95" customHeight="1" x14ac:dyDescent="0.25">
      <c r="A26" s="1" t="s">
        <v>49</v>
      </c>
      <c r="B26" s="2" t="str">
        <f>IFERROR(IF(B30="OK",IF(ISNUMBER(B13),"Own contributions ready","COMPLETE OWN ACTUALS"),"PENDING"),"PENDING")</f>
        <v>Own contributions ready</v>
      </c>
    </row>
    <row r="27" spans="1:4" ht="27.95" customHeight="1" x14ac:dyDescent="0.25">
      <c r="A27" s="1" t="s">
        <v>50</v>
      </c>
      <c r="B27" s="2">
        <f>IFERROR(IF(B30="OK",IF(B4=0,0,IF(COUNT('Frozen Plan'!C9:INDEX('Frozen Plan'!C9:C20,B4))=B4,SUM('Frozen Plan'!C9:INDEX('Frozen Plan'!C9:C20,B4)),"PENDING BASELINE")),"PENDING"),"PENDING")</f>
        <v>600</v>
      </c>
    </row>
    <row r="28" spans="1:4" ht="27.95" customHeight="1" x14ac:dyDescent="0.25">
      <c r="A28" s="1" t="s">
        <v>51</v>
      </c>
      <c r="B28" s="2">
        <f>IFERROR(IF(B30="OK",IF(B4=0,0,IF(AND(COUNT(Actuals!C5:INDEX(Actuals!C5:C16,B4))=B4,MIN(Actuals!C5:INDEX(Actuals!C5:C16,B4))&gt;=0),SUM(Actuals!C5:INDEX(Actuals!C5:C16,B4)),"PENDING ACTUALS")),"PENDING"),"PENDING")</f>
        <v>300</v>
      </c>
    </row>
    <row r="29" spans="1:4" ht="27.95" customHeight="1" x14ac:dyDescent="0.25">
      <c r="A29" s="1" t="s">
        <v>52</v>
      </c>
      <c r="B29" s="2">
        <f>IFERROR(IF(AND(ISNUMBER(B28),ISNUMBER(B16)),IF(B16=0,B28,IF(AND(ISNUMBER(B7),B7&gt;=0),B28+B16*B7,"PENDING EMPLOYER PLAN")),"PENDING"),"PENDING")</f>
        <v>900</v>
      </c>
    </row>
    <row r="30" spans="1:4" x14ac:dyDescent="0.25">
      <c r="A30" s="1" t="s">
        <v>57</v>
      </c>
      <c r="B30" s="1" t="str">
        <f>IFERROR(IF(AND(ISNUMBER(B4),B4=INT(B4),B4&gt;=0,B4&lt;=12),"OK","FIX REVIEW MONTH"),"FIX REVIEW MONTH")</f>
        <v>OK</v>
      </c>
    </row>
    <row r="31" spans="1:4" ht="27.95" customHeight="1" x14ac:dyDescent="0.25">
      <c r="A31" s="19" t="s">
        <v>53</v>
      </c>
      <c r="B31" s="19"/>
      <c r="C31" s="19"/>
      <c r="D31" s="19"/>
    </row>
    <row r="32" spans="1:4" ht="27.95" customHeight="1" x14ac:dyDescent="0.25">
      <c r="A32" s="19" t="s">
        <v>54</v>
      </c>
      <c r="B32" s="19"/>
      <c r="C32" s="19"/>
      <c r="D32" s="19"/>
    </row>
    <row r="33" spans="1:4" ht="27.95" customHeight="1" x14ac:dyDescent="0.25">
      <c r="A33" s="19" t="s">
        <v>55</v>
      </c>
      <c r="B33" s="19"/>
      <c r="C33" s="19"/>
      <c r="D33" s="19"/>
    </row>
    <row r="34" spans="1:4" ht="27.95" customHeight="1" x14ac:dyDescent="0.25">
      <c r="A34" s="20" t="s">
        <v>56</v>
      </c>
      <c r="B34" s="19"/>
      <c r="C34" s="19"/>
      <c r="D34" s="19"/>
    </row>
  </sheetData>
  <sheetProtection sheet="1" objects="1" scenarios="1"/>
  <mergeCells count="6">
    <mergeCell ref="A34:D34"/>
    <mergeCell ref="A1:D1"/>
    <mergeCell ref="A2:D2"/>
    <mergeCell ref="A31:D31"/>
    <mergeCell ref="A32:D32"/>
    <mergeCell ref="A33:D33"/>
  </mergeCells>
  <dataValidations count="3">
    <dataValidation type="whole" allowBlank="1" showErrorMessage="1" errorTitle="Check input" error="Enter a value within the stated range." sqref="B4" xr:uid="{00000000-0002-0000-0300-000000000000}">
      <formula1>0</formula1>
      <formula2>12</formula2>
    </dataValidation>
    <dataValidation type="decimal" allowBlank="1" showErrorMessage="1" errorTitle="Check input" error="Enter a value within the stated range." sqref="B5:B7" xr:uid="{00000000-0002-0000-0300-000001000000}">
      <formula1>0</formula1>
      <formula2>100000000</formula2>
    </dataValidation>
    <dataValidation type="whole" allowBlank="1" showErrorMessage="1" errorTitle="Check input" error="Enter a value within the stated range." sqref="B8" xr:uid="{00000000-0002-0000-0300-000002000000}">
      <formula1>0</formula1>
      <formula2>60</formula2>
    </dataValidation>
  </dataValidations>
  <pageMargins left="0.3" right="0.3" top="0.4" bottom="0.4" header="0.2" footer="0.2"/>
  <pageSetup scale="61" orientation="landscape" r:id="rId1"/>
  <headerFooter>
    <oddFooter>&amp;CGroundwell Press | 1.0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5</vt:i4>
      </vt:variant>
    </vt:vector>
  </HeadingPairs>
  <TitlesOfParts>
    <vt:vector size="10" baseType="lpstr">
      <vt:lpstr>Overview</vt:lpstr>
      <vt:lpstr>Guide</vt:lpstr>
      <vt:lpstr>Frozen Plan</vt:lpstr>
      <vt:lpstr>Actuals</vt:lpstr>
      <vt:lpstr>Reset</vt:lpstr>
      <vt:lpstr>Actuals!Print_Area</vt:lpstr>
      <vt:lpstr>'Frozen Plan'!Print_Area</vt:lpstr>
      <vt:lpstr>Guide!Print_Area</vt:lpstr>
      <vt:lpstr>Overview!Print_Area</vt:lpstr>
      <vt:lpstr>Reset!Print_Area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created xsi:type="dcterms:W3CDTF">2026-10-03T03:08:05Z</dcterms:created>
  <dcterms:modified xsi:type="dcterms:W3CDTF">2026-10-03T03:12:38Z</dcterms:modified>
</cp:coreProperties>
</file>